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3105" windowWidth="12855" windowHeight="8340" tabRatio="924" activeTab="6"/>
  </bookViews>
  <sheets>
    <sheet name="Table 1 Engl" sheetId="1" r:id="rId1"/>
    <sheet name="Table 2 Engl" sheetId="2" r:id="rId2"/>
    <sheet name="Table 3 Engl" sheetId="3" r:id="rId3"/>
    <sheet name="Tabla 1 Esp" sheetId="4" r:id="rId4"/>
    <sheet name="Tabla 2 Esp" sheetId="5" r:id="rId5"/>
    <sheet name="Tabla 3 Esp" sheetId="6" r:id="rId6"/>
    <sheet name="Tabl 1 Port" sheetId="7" r:id="rId7"/>
    <sheet name="Tabl 2 Port" sheetId="8" r:id="rId8"/>
    <sheet name="Tabl 3 Port" sheetId="9" r:id="rId9"/>
  </sheets>
  <definedNames>
    <definedName name="_xlnm.Print_Area" localSheetId="6">'Tabl 1 Port'!$A$1:$H$70</definedName>
    <definedName name="_xlnm.Print_Area" localSheetId="7">'Tabl 2 Port'!$A$1:$H$121</definedName>
    <definedName name="_xlnm.Print_Area" localSheetId="8">'Tabl 3 Port'!$A$1:$H$121</definedName>
    <definedName name="_xlnm.Print_Area" localSheetId="3">'Tabla 1 Esp'!$A$1:$H$70</definedName>
    <definedName name="_xlnm.Print_Area" localSheetId="4">'Tabla 2 Esp'!$A$1:$H$121</definedName>
    <definedName name="_xlnm.Print_Area" localSheetId="5">'Tabla 3 Esp'!$A$1:$H$121</definedName>
    <definedName name="_xlnm.Print_Area" localSheetId="0">'Table 1 Engl'!$A$1:$H$70</definedName>
    <definedName name="_xlnm.Print_Area" localSheetId="1">'Table 2 Engl'!$A$1:$H$121</definedName>
    <definedName name="_xlnm.Print_Area" localSheetId="2">'Table 3 Engl'!$A$1:$H$121</definedName>
    <definedName name="solver_adj" localSheetId="6" hidden="1">'Tabl 1 Port'!$D$8</definedName>
    <definedName name="solver_adj" localSheetId="7" hidden="1">'Tabl 2 Port'!$B$8</definedName>
    <definedName name="solver_adj" localSheetId="8" hidden="1">'Tabl 3 Port'!$B$8</definedName>
    <definedName name="solver_adj" localSheetId="3" hidden="1">'Tabla 1 Esp'!$D$8</definedName>
    <definedName name="solver_adj" localSheetId="4" hidden="1">'Tabla 2 Esp'!$B$8</definedName>
    <definedName name="solver_adj" localSheetId="5" hidden="1">'Tabla 3 Esp'!$B$8</definedName>
    <definedName name="solver_adj" localSheetId="0" hidden="1">'Table 1 Engl'!$D$8</definedName>
    <definedName name="solver_adj" localSheetId="1" hidden="1">'Table 2 Engl'!$B$8</definedName>
    <definedName name="solver_adj" localSheetId="2" hidden="1">'Table 3 Engl'!$B$8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6" hidden="1">'Tabl 1 Port'!$D$12</definedName>
    <definedName name="solver_opt" localSheetId="7" hidden="1">'Tabl 2 Port'!$B$12</definedName>
    <definedName name="solver_opt" localSheetId="8" hidden="1">'Tabl 3 Port'!$B$12</definedName>
    <definedName name="solver_opt" localSheetId="3" hidden="1">'Tabla 1 Esp'!$D$12</definedName>
    <definedName name="solver_opt" localSheetId="4" hidden="1">'Tabla 2 Esp'!$B$12</definedName>
    <definedName name="solver_opt" localSheetId="5" hidden="1">'Tabla 3 Esp'!$B$12</definedName>
    <definedName name="solver_opt" localSheetId="0" hidden="1">'Table 1 Engl'!$D$12</definedName>
    <definedName name="solver_opt" localSheetId="1" hidden="1">'Table 2 Engl'!$B$12</definedName>
    <definedName name="solver_opt" localSheetId="2" hidden="1">'Table 3 Engl'!$B$12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6" hidden="1">3</definedName>
    <definedName name="solver_typ" localSheetId="7" hidden="1">3</definedName>
    <definedName name="solver_typ" localSheetId="8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6" hidden="1">2000</definedName>
    <definedName name="solver_val" localSheetId="7" hidden="1">2000</definedName>
    <definedName name="solver_val" localSheetId="8" hidden="1">2000</definedName>
    <definedName name="solver_val" localSheetId="3" hidden="1">2000</definedName>
    <definedName name="solver_val" localSheetId="4" hidden="1">2000</definedName>
    <definedName name="solver_val" localSheetId="5" hidden="1">2000</definedName>
    <definedName name="solver_val" localSheetId="0" hidden="1">2000</definedName>
    <definedName name="solver_val" localSheetId="1" hidden="1">2000</definedName>
    <definedName name="solver_val" localSheetId="2" hidden="1">2000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<sst xmlns="http://schemas.openxmlformats.org/spreadsheetml/2006/main" count="1212" uniqueCount="323">
  <si>
    <t>HIPOTESIS EN NEGRITA</t>
  </si>
  <si>
    <t>BALANCE CALCULADO EN FUNCION DEL AÑO QUE TERMINA NO DEL SIGUIENTE</t>
  </si>
  <si>
    <t>Gastos generales</t>
  </si>
  <si>
    <t>Intereses</t>
  </si>
  <si>
    <t>Amortización</t>
  </si>
  <si>
    <t>Impuestos</t>
  </si>
  <si>
    <t xml:space="preserve"> </t>
  </si>
  <si>
    <t>Clientes</t>
  </si>
  <si>
    <t>Compras</t>
  </si>
  <si>
    <t>NOF</t>
  </si>
  <si>
    <t>Crecimiento ventas</t>
  </si>
  <si>
    <t>Mano de obra en%</t>
  </si>
  <si>
    <t>CMV</t>
  </si>
  <si>
    <t>Clientes días</t>
  </si>
  <si>
    <t>Proveedores días</t>
  </si>
  <si>
    <t>Incr. AF neto</t>
  </si>
  <si>
    <t>Incr. Deuda largo</t>
  </si>
  <si>
    <t>Pay out</t>
  </si>
  <si>
    <t>CMVen %</t>
  </si>
  <si>
    <t>Existencias días</t>
  </si>
  <si>
    <t>HIPOTESIS CUENTA DE RDOS</t>
  </si>
  <si>
    <t>HIPOTESIS DE BALANCE</t>
  </si>
  <si>
    <t>Sales</t>
  </si>
  <si>
    <t>COGS</t>
  </si>
  <si>
    <t>Gross Margin</t>
  </si>
  <si>
    <t>Salaries</t>
  </si>
  <si>
    <t>Overhead</t>
  </si>
  <si>
    <t>Financial expenses</t>
  </si>
  <si>
    <t>Depreciation</t>
  </si>
  <si>
    <t>EBIT</t>
  </si>
  <si>
    <t>EBT</t>
  </si>
  <si>
    <t>Net Income</t>
  </si>
  <si>
    <t>Purchases</t>
  </si>
  <si>
    <t>Growth of sales</t>
  </si>
  <si>
    <t>Cash</t>
  </si>
  <si>
    <t>Receivables</t>
  </si>
  <si>
    <t>Inventory</t>
  </si>
  <si>
    <t>Current assets</t>
  </si>
  <si>
    <t>Fixed Assets net</t>
  </si>
  <si>
    <t>Total assets</t>
  </si>
  <si>
    <t>Payables</t>
  </si>
  <si>
    <t>Bank Credit</t>
  </si>
  <si>
    <t>Current liabilities</t>
  </si>
  <si>
    <t>Loan</t>
  </si>
  <si>
    <t>Equity + reserves</t>
  </si>
  <si>
    <t>Net income of the year</t>
  </si>
  <si>
    <t>Total Liab.+ Equity</t>
  </si>
  <si>
    <t>Cash surplus</t>
  </si>
  <si>
    <t>Debt</t>
  </si>
  <si>
    <t>NFO</t>
  </si>
  <si>
    <t>Total financing</t>
  </si>
  <si>
    <t>Equity</t>
  </si>
  <si>
    <t>EBITDA</t>
  </si>
  <si>
    <t>WC</t>
  </si>
  <si>
    <t>NFO / Sales in %</t>
  </si>
  <si>
    <t>(thousand of euros)</t>
  </si>
  <si>
    <t>Profit and Loss Statement</t>
  </si>
  <si>
    <t>Minimum cash</t>
  </si>
  <si>
    <t>cifra de cuadre de la P&amp;L</t>
  </si>
  <si>
    <t>Taxes (30%)</t>
  </si>
  <si>
    <t>New investments gross</t>
  </si>
  <si>
    <t>P&amp;L Ratios (Profitability ratios)</t>
  </si>
  <si>
    <t>EBITDA / Sales</t>
  </si>
  <si>
    <t>Assets</t>
  </si>
  <si>
    <t>Liabilities + Equity</t>
  </si>
  <si>
    <t>Taxes accrued</t>
  </si>
  <si>
    <t>ROS, return on sales</t>
  </si>
  <si>
    <t xml:space="preserve">Net income / Equity </t>
  </si>
  <si>
    <t>Net income / Sales</t>
  </si>
  <si>
    <t>Margin in %</t>
  </si>
  <si>
    <t>Gross margin / Sales</t>
  </si>
  <si>
    <t>SUF 2000-02</t>
  </si>
  <si>
    <t>Short balance sheet</t>
  </si>
  <si>
    <t>NFO or current assets net</t>
  </si>
  <si>
    <t>Shortest  balance sheet version, used in operational finance</t>
  </si>
  <si>
    <t xml:space="preserve">     Credit needed (-)</t>
  </si>
  <si>
    <t>Cash surplus (+)</t>
  </si>
  <si>
    <t>Balance sheet ratios</t>
  </si>
  <si>
    <t>Receivables in days</t>
  </si>
  <si>
    <t>Inventory in days</t>
  </si>
  <si>
    <t>Payables in days</t>
  </si>
  <si>
    <t>Leverage = Liab. / Equity</t>
  </si>
  <si>
    <t>ROE, return on equity</t>
  </si>
  <si>
    <t>CFO cash flow from operations</t>
  </si>
  <si>
    <t xml:space="preserve">Y PASTE VALUES EN HOJA APARETE. </t>
  </si>
  <si>
    <t xml:space="preserve">PARA EL CEP HACER COPY </t>
  </si>
  <si>
    <t>COAF 2000-02</t>
  </si>
  <si>
    <t>EBIT/ Financial expenses</t>
  </si>
  <si>
    <t>ROA, return on net assets</t>
  </si>
  <si>
    <t>EBIT / Net assets</t>
  </si>
  <si>
    <t>Variation net assets + depreciation</t>
  </si>
  <si>
    <t>NA, net assets</t>
  </si>
  <si>
    <t>D, Debt</t>
  </si>
  <si>
    <t>E, Equity</t>
  </si>
  <si>
    <t>Debt  / Ebitda</t>
  </si>
  <si>
    <t>Debt / Ebitda</t>
  </si>
  <si>
    <t>Current assets, CA</t>
  </si>
  <si>
    <t>Fixed Assets net, FA</t>
  </si>
  <si>
    <t>Marketing, selling and administrative expenses</t>
  </si>
  <si>
    <t>Other operating expenses</t>
  </si>
  <si>
    <t>Financial income</t>
  </si>
  <si>
    <t>Taxes</t>
  </si>
  <si>
    <t>Minorities</t>
  </si>
  <si>
    <t>SUF 2003-01</t>
  </si>
  <si>
    <t>Variation assets net + depreciation</t>
  </si>
  <si>
    <t>Gross margin / sales</t>
  </si>
  <si>
    <t>Net income / sales</t>
  </si>
  <si>
    <t xml:space="preserve">Net income / equity </t>
  </si>
  <si>
    <t>FA or fixed assets net</t>
  </si>
  <si>
    <t>1. Big numbers</t>
  </si>
  <si>
    <t>2. Sales and growth</t>
  </si>
  <si>
    <t>3. Margin and evolution</t>
  </si>
  <si>
    <t>4. Ebitda / Sales</t>
  </si>
  <si>
    <t>5. ROS</t>
  </si>
  <si>
    <t>6. ROE</t>
  </si>
  <si>
    <t xml:space="preserve">7. Financial expenses </t>
  </si>
  <si>
    <t>8. Net income and CFO</t>
  </si>
  <si>
    <t>9. Risks</t>
  </si>
  <si>
    <t>10. ROA</t>
  </si>
  <si>
    <t>QUESTIONS. Analysis of the P&amp;L (for 2003 and recent evolution)</t>
  </si>
  <si>
    <t>Margin and operating expenses. Big depreciation but decreasing. Big finamncial income, but decreasing</t>
  </si>
  <si>
    <t>The financial income is not coherent with the cash in the BS and with debt. We should ask the co.</t>
  </si>
  <si>
    <t>Stable margin at 28%. Good sign.</t>
  </si>
  <si>
    <t>Big decline in sales. Negative sign. The company must be abandon some products or markets.</t>
  </si>
  <si>
    <t>Big operating and selling expenses, decreasing in $, but not in % over sales. Negative</t>
  </si>
  <si>
    <t>Ebitda / Sales increasin slightly</t>
  </si>
  <si>
    <t xml:space="preserve">ROS increasing, thanks to big decrease in depreciation and big financial income. </t>
  </si>
  <si>
    <t>It seems that the company makes money with the financing side rather than the productioon side</t>
  </si>
  <si>
    <t>Increasing ROE, due to slight increase in net income and big decrease in equity</t>
  </si>
  <si>
    <t xml:space="preserve">None. Financial income is much bigger than financial expenses. </t>
  </si>
  <si>
    <t>The ROA is rather small, compared with other alternative investments (like the stock market)</t>
  </si>
  <si>
    <t>Again, the profit comes from financial business rather than production business</t>
  </si>
  <si>
    <t>na</t>
  </si>
  <si>
    <t>CFO decreasing. It is about one fifth of the debt</t>
  </si>
  <si>
    <t>Now, it is out of the red figures. Reasonable ROE.  Most of the profit comes from financial operations.</t>
  </si>
  <si>
    <t>Summary</t>
  </si>
  <si>
    <t xml:space="preserve">The company seems to be under restructuring, with decreasin sales and expenses. </t>
  </si>
  <si>
    <t>In the short balance sheet we see the main investment, NFO €34 billion and FA €34 billion</t>
  </si>
  <si>
    <t>Big cash surplus, good sign</t>
  </si>
  <si>
    <t>Debt is almost double the equity (€43 vs €24 billion)</t>
  </si>
  <si>
    <t xml:space="preserve">2. SUF or what happebned in the recent past. </t>
  </si>
  <si>
    <t>Uses of funds: payment of debt and reduction of equity (either because losses or divbidends paid)</t>
  </si>
  <si>
    <t>Sources of funds: big reduction in NFO and FA.</t>
  </si>
  <si>
    <t>As a consequence the Cash incres in €4 billion.</t>
  </si>
  <si>
    <t>3. NFO vs WC</t>
  </si>
  <si>
    <t xml:space="preserve">NFO is decreasing because better collection. </t>
  </si>
  <si>
    <t xml:space="preserve">WC increase because decreasing FA </t>
  </si>
  <si>
    <t xml:space="preserve">As a consequense there was a big reducto of credit. </t>
  </si>
  <si>
    <t xml:space="preserve">4. Leverage. </t>
  </si>
  <si>
    <t>Debt is still big but not important since the financial expenses are less thant financial income</t>
  </si>
  <si>
    <t xml:space="preserve">Summary. </t>
  </si>
  <si>
    <t xml:space="preserve">Improving the balance sheet thourohg reduction of AN (NFO and FA). Paying debt back. </t>
  </si>
  <si>
    <t xml:space="preserve">Big level of debt but not threatening becasuse financial expenses are not ibg. </t>
  </si>
  <si>
    <t>Diagnosis</t>
  </si>
  <si>
    <t>The company had econocimic problem because losses, not anymore</t>
  </si>
  <si>
    <t>The Co. Has improved its financial situacion and need less debt. It has improved the financing of perations (NFO)</t>
  </si>
  <si>
    <t>and also the financial strucutre WC.</t>
  </si>
  <si>
    <t>COAF 2003-01</t>
  </si>
  <si>
    <t>NO INCLUIR A PARTIR DE AQUÍ</t>
  </si>
  <si>
    <t>Net income + depreciation</t>
  </si>
  <si>
    <t>(millio of euros)</t>
  </si>
  <si>
    <t>(million of euros)</t>
  </si>
  <si>
    <t>Comprobación: Crédito - Caja =</t>
  </si>
  <si>
    <t>Debe dar lo mismo que línea 62.</t>
  </si>
  <si>
    <t>Verify: Credit - Cash =</t>
  </si>
  <si>
    <t>It must be same result as in line 62.</t>
  </si>
  <si>
    <t>Demonstrativo de Resultados</t>
  </si>
  <si>
    <t>(milhares de euros)</t>
  </si>
  <si>
    <t>Vendas</t>
  </si>
  <si>
    <t>Margem bruta</t>
  </si>
  <si>
    <t>Salários</t>
  </si>
  <si>
    <t>Despesas gerais</t>
  </si>
  <si>
    <t>Amortização</t>
  </si>
  <si>
    <t>EBIT ou BAIT</t>
  </si>
  <si>
    <t>Despesas financeiras</t>
  </si>
  <si>
    <t>EBT ou BAT</t>
  </si>
  <si>
    <t>Impostos (30%)</t>
  </si>
  <si>
    <t>LL Lucro líquido</t>
  </si>
  <si>
    <t>Índices do demonstrativo de resultados</t>
  </si>
  <si>
    <t>Crescimento das vendas</t>
  </si>
  <si>
    <t>Margem em %</t>
  </si>
  <si>
    <t>EBITDA / vendas</t>
  </si>
  <si>
    <t>ROS, rentabilidade s/ vendas</t>
  </si>
  <si>
    <t>ROE, rentab. recursos próprios</t>
  </si>
  <si>
    <t>ROA, rentabilidade ativo</t>
  </si>
  <si>
    <t>CFO cash flow operações</t>
  </si>
  <si>
    <t>EBIT/ juros</t>
  </si>
  <si>
    <t>Ativo</t>
  </si>
  <si>
    <t>Caixa</t>
  </si>
  <si>
    <t>Estoques</t>
  </si>
  <si>
    <t>Ativo circulante,  AC</t>
  </si>
  <si>
    <t>Ativo fixo líquido, AF</t>
  </si>
  <si>
    <t>Ativo total</t>
  </si>
  <si>
    <t>Passivo</t>
  </si>
  <si>
    <t>Fornecedores</t>
  </si>
  <si>
    <t>Impostos a pagar</t>
  </si>
  <si>
    <t>Crédito bancário</t>
  </si>
  <si>
    <t>Passivo circulante</t>
  </si>
  <si>
    <t>Empréstimo bancário</t>
  </si>
  <si>
    <t>Recursos próprios</t>
  </si>
  <si>
    <t xml:space="preserve">Lucro do ano </t>
  </si>
  <si>
    <t>Total passivo</t>
  </si>
  <si>
    <t>Novo investimento bruto</t>
  </si>
  <si>
    <t>Balanço resumido</t>
  </si>
  <si>
    <t>Caixa excedente</t>
  </si>
  <si>
    <t>NOF ou circulante líquido</t>
  </si>
  <si>
    <t>AF ou ativo fixo líquido</t>
  </si>
  <si>
    <t>AN ou ativo líquido</t>
  </si>
  <si>
    <t>Dívida (a longo e a curto)</t>
  </si>
  <si>
    <t>Recursos próprios + Lucro</t>
  </si>
  <si>
    <t>Total financiamento</t>
  </si>
  <si>
    <t>Extrato do balanço  utilizado em finanças operacionais</t>
  </si>
  <si>
    <t>CG</t>
  </si>
  <si>
    <t>Caixa excedente (+)</t>
  </si>
  <si>
    <t xml:space="preserve">     ou crédito necessário (-)</t>
  </si>
  <si>
    <t>Índices do balanço</t>
  </si>
  <si>
    <t>Dias de cobrança</t>
  </si>
  <si>
    <t>Dias de estoques</t>
  </si>
  <si>
    <t>Dias de pagamento</t>
  </si>
  <si>
    <t>Alavancamento</t>
  </si>
  <si>
    <t>Dívida / Ebitda</t>
  </si>
  <si>
    <t>HIPÓTESeS EM NEGRITO</t>
  </si>
  <si>
    <t>BALANÇO CALCULADO EM FUNÇÃO DO ANO QUE TERMINA E NÃO DO ANO SEGUINTE</t>
  </si>
  <si>
    <t>HIPÓTESES DEMONSTRATIVO DE RESULTADOS</t>
  </si>
  <si>
    <t>Mão de obra em %</t>
  </si>
  <si>
    <t>Juros</t>
  </si>
  <si>
    <t>Impostos</t>
  </si>
  <si>
    <t>HIPÓTESES DO BALANÇO</t>
  </si>
  <si>
    <t>Clientes dias</t>
  </si>
  <si>
    <t>Estoques dias</t>
  </si>
  <si>
    <t>Fornecedores dias</t>
  </si>
  <si>
    <t>Incr. AF líquido</t>
  </si>
  <si>
    <t>Incr. Dívida longo</t>
  </si>
  <si>
    <t>Margem bruta / vendas</t>
  </si>
  <si>
    <t>Lucro líquido / vendas</t>
  </si>
  <si>
    <t>Lucro líquido / recursos próprios</t>
  </si>
  <si>
    <t>EBIT / ativo líquido</t>
  </si>
  <si>
    <t>Lucro líquido + amortização</t>
  </si>
  <si>
    <t>Variação do ativo + amortização</t>
  </si>
  <si>
    <t>valor de cuadre da P&amp;L</t>
  </si>
  <si>
    <t xml:space="preserve"> Demonstrativo de Resultados</t>
  </si>
  <si>
    <t>(milhões de euros)</t>
  </si>
  <si>
    <t>Despesas de vendas e advos.</t>
  </si>
  <si>
    <t>Outras despesas operacionais</t>
  </si>
  <si>
    <t>Receitas financeiras</t>
  </si>
  <si>
    <t>Minoritários</t>
  </si>
  <si>
    <t>Lucro líquido</t>
  </si>
  <si>
    <t>Comprovação: Crédito - Caixa =</t>
  </si>
  <si>
    <t>Tem de ser o mesmo número da linha 62.</t>
  </si>
  <si>
    <t>NOF / Vendas em %</t>
  </si>
  <si>
    <t>Cuenta de Resultados</t>
  </si>
  <si>
    <t>(miles de euros)</t>
  </si>
  <si>
    <t>Ventas</t>
  </si>
  <si>
    <t>Margen bruto</t>
  </si>
  <si>
    <t>Salarios</t>
  </si>
  <si>
    <t>EBIT o BAIT</t>
  </si>
  <si>
    <t>Gastos financieros</t>
  </si>
  <si>
    <t>EBT o BAT</t>
  </si>
  <si>
    <t>Impuestos (30%)</t>
  </si>
  <si>
    <t xml:space="preserve">BN Beneficio neto </t>
  </si>
  <si>
    <t>Ratios de cuenta de resultados</t>
  </si>
  <si>
    <t>Crecimiento de ventas</t>
  </si>
  <si>
    <t>Margen in %</t>
  </si>
  <si>
    <t>Margen bruto / ventas</t>
  </si>
  <si>
    <t>EBITDA / ventas</t>
  </si>
  <si>
    <t>ROS, rentabilidad s/ ventas</t>
  </si>
  <si>
    <t>Beneficio neto / ventas</t>
  </si>
  <si>
    <t>ROE, rentab. recursos propios</t>
  </si>
  <si>
    <t>Beneficio neto / recursos propios</t>
  </si>
  <si>
    <t>ROA, rentabilidad  activo</t>
  </si>
  <si>
    <t>EBIT / activo neto</t>
  </si>
  <si>
    <t>CFO cash flow operaciones</t>
  </si>
  <si>
    <t>Beneficio neto + amortización</t>
  </si>
  <si>
    <t>EBIT/ intereses</t>
  </si>
  <si>
    <t>Activo</t>
  </si>
  <si>
    <t>Caja</t>
  </si>
  <si>
    <t>Existencias</t>
  </si>
  <si>
    <t>Activo circulante,  AC</t>
  </si>
  <si>
    <t>Activo fijo neto,  AF</t>
  </si>
  <si>
    <t>Activo total</t>
  </si>
  <si>
    <t>Pasivo</t>
  </si>
  <si>
    <t>Proveedores</t>
  </si>
  <si>
    <t>Impuestos a pagar</t>
  </si>
  <si>
    <t>Crédito bancario</t>
  </si>
  <si>
    <t>Pasivo circulantes</t>
  </si>
  <si>
    <t>Préstamo bancario</t>
  </si>
  <si>
    <t>Recursos propios</t>
  </si>
  <si>
    <t xml:space="preserve">Beneficio del año </t>
  </si>
  <si>
    <t>Total pasivo</t>
  </si>
  <si>
    <t>Nueva inversión bruta</t>
  </si>
  <si>
    <t>Variación de activo + amortización</t>
  </si>
  <si>
    <t>Balance resumido</t>
  </si>
  <si>
    <t>Caja excedente</t>
  </si>
  <si>
    <t>NOF o circulante neto</t>
  </si>
  <si>
    <t>AF o activo fijo neto</t>
  </si>
  <si>
    <t>AN o activos netos</t>
  </si>
  <si>
    <t>Deuda (a largo y corto)</t>
  </si>
  <si>
    <t>Recursos propios + Beneficio</t>
  </si>
  <si>
    <t>Total financiación</t>
  </si>
  <si>
    <t>Extracto del balance  usado en finanzas operativas</t>
  </si>
  <si>
    <t>FM</t>
  </si>
  <si>
    <t>Caja excedente (+)</t>
  </si>
  <si>
    <t xml:space="preserve">     o crédito necesario (-)</t>
  </si>
  <si>
    <t>Ratios de balance</t>
  </si>
  <si>
    <t>Días de cobro</t>
  </si>
  <si>
    <t>Días de existencias</t>
  </si>
  <si>
    <t>Días de pago</t>
  </si>
  <si>
    <t>NOF / Ventas en %</t>
  </si>
  <si>
    <t>Apalancamiento</t>
  </si>
  <si>
    <t>Deuda / Ebitda</t>
  </si>
  <si>
    <t xml:space="preserve"> Cuenta de Resultados</t>
  </si>
  <si>
    <t>(millones de euros)</t>
  </si>
  <si>
    <t>Gastos de ventas y advos.</t>
  </si>
  <si>
    <t>Otros gastos operativos</t>
  </si>
  <si>
    <t>Ingresos financieros</t>
  </si>
  <si>
    <t>Minoritarios</t>
  </si>
  <si>
    <t>Beneficio neto</t>
  </si>
  <si>
    <t>Using 360 days</t>
  </si>
  <si>
    <t>Based on COGS of this year</t>
  </si>
  <si>
    <t>Con año de  360 días</t>
  </si>
  <si>
    <t>Basado en CMV de este año</t>
  </si>
  <si>
    <t>Anno de  360 días</t>
  </si>
  <si>
    <t>Basado en CMV de iste anno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</si>
</sst>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%"/>
    <numFmt numFmtId="187" formatCode="0.0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#,##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Arial"/>
      <family val="0"/>
    </font>
    <font>
      <b/>
      <i/>
      <sz val="10"/>
      <name val="Geneva"/>
      <family val="0"/>
    </font>
    <font>
      <i/>
      <sz val="10"/>
      <name val="Geneva"/>
      <family val="0"/>
    </font>
    <font>
      <i/>
      <sz val="8"/>
      <name val="Geneva"/>
      <family val="0"/>
    </font>
    <font>
      <b/>
      <i/>
      <u val="single"/>
      <sz val="10"/>
      <name val="Geneva"/>
      <family val="0"/>
    </font>
    <font>
      <b/>
      <sz val="8"/>
      <name val="Geneva"/>
      <family val="0"/>
    </font>
    <font>
      <b/>
      <i/>
      <sz val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9" fontId="9" fillId="0" borderId="0" applyFont="0" applyFill="0" applyBorder="0" applyAlignment="0" applyProtection="0"/>
    <xf numFmtId="183" fontId="4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16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9" fontId="8" fillId="0" borderId="0" xfId="0" applyNumberFormat="1" applyFont="1" applyAlignment="1">
      <alignment horizontal="right" indent="1"/>
    </xf>
    <xf numFmtId="0" fontId="4" fillId="0" borderId="0" xfId="0" applyFont="1" applyAlignment="1">
      <alignment/>
    </xf>
    <xf numFmtId="16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 indent="1"/>
    </xf>
    <xf numFmtId="0" fontId="4" fillId="0" borderId="2" xfId="0" applyFont="1" applyBorder="1" applyAlignment="1">
      <alignment horizontal="left" indent="1"/>
    </xf>
    <xf numFmtId="3" fontId="4" fillId="0" borderId="2" xfId="0" applyNumberFormat="1" applyFont="1" applyBorder="1" applyAlignment="1">
      <alignment horizontal="right" indent="1"/>
    </xf>
    <xf numFmtId="0" fontId="8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3" fontId="4" fillId="0" borderId="5" xfId="0" applyNumberFormat="1" applyFont="1" applyBorder="1" applyAlignment="1">
      <alignment horizontal="right" indent="1"/>
    </xf>
    <xf numFmtId="0" fontId="8" fillId="0" borderId="0" xfId="0" applyFont="1" applyAlignment="1">
      <alignment/>
    </xf>
    <xf numFmtId="0" fontId="4" fillId="0" borderId="6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 indent="1"/>
    </xf>
    <xf numFmtId="0" fontId="4" fillId="0" borderId="1" xfId="0" applyFont="1" applyBorder="1" applyAlignment="1">
      <alignment horizontal="left" indent="1"/>
    </xf>
    <xf numFmtId="3" fontId="4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9" fontId="4" fillId="0" borderId="0" xfId="0" applyNumberFormat="1" applyFont="1" applyAlignment="1">
      <alignment horizontal="right" indent="1"/>
    </xf>
    <xf numFmtId="9" fontId="4" fillId="0" borderId="0" xfId="21" applyFont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 applyAlignment="1">
      <alignment horizontal="left" indent="1"/>
    </xf>
    <xf numFmtId="3" fontId="4" fillId="0" borderId="7" xfId="0" applyNumberFormat="1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4" fillId="0" borderId="7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 indent="1"/>
    </xf>
    <xf numFmtId="9" fontId="8" fillId="0" borderId="0" xfId="21" applyFont="1" applyAlignment="1">
      <alignment horizontal="right" indent="1"/>
    </xf>
    <xf numFmtId="4" fontId="8" fillId="0" borderId="0" xfId="15" applyFont="1" applyAlignment="1">
      <alignment horizontal="right" indent="1"/>
    </xf>
    <xf numFmtId="4" fontId="4" fillId="0" borderId="0" xfId="15" applyFont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1" fontId="8" fillId="0" borderId="0" xfId="21" applyNumberFormat="1" applyFont="1" applyAlignment="1">
      <alignment horizontal="right" indent="1"/>
    </xf>
    <xf numFmtId="9" fontId="2" fillId="0" borderId="0" xfId="21" applyFont="1" applyAlignment="1">
      <alignment/>
    </xf>
    <xf numFmtId="9" fontId="2" fillId="0" borderId="3" xfId="21" applyFont="1" applyBorder="1" applyAlignment="1">
      <alignment/>
    </xf>
    <xf numFmtId="9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9" fontId="11" fillId="0" borderId="0" xfId="21" applyFont="1" applyAlignment="1">
      <alignment horizontal="right" indent="1"/>
    </xf>
    <xf numFmtId="9" fontId="11" fillId="0" borderId="0" xfId="0" applyNumberFormat="1" applyFont="1" applyAlignment="1">
      <alignment horizontal="left" indent="1"/>
    </xf>
    <xf numFmtId="186" fontId="11" fillId="0" borderId="0" xfId="0" applyNumberFormat="1" applyFont="1" applyAlignment="1">
      <alignment horizontal="right" indent="1"/>
    </xf>
    <xf numFmtId="3" fontId="1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11" fillId="0" borderId="0" xfId="0" applyNumberFormat="1" applyFont="1" applyAlignment="1">
      <alignment horizontal="right" indent="1"/>
    </xf>
    <xf numFmtId="187" fontId="11" fillId="0" borderId="0" xfId="0" applyNumberFormat="1" applyFont="1" applyAlignment="1">
      <alignment horizontal="right" indent="1"/>
    </xf>
    <xf numFmtId="1" fontId="11" fillId="0" borderId="0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left" indent="1"/>
    </xf>
    <xf numFmtId="3" fontId="11" fillId="0" borderId="0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5" fillId="0" borderId="0" xfId="0" applyFont="1" applyAlignment="1" quotePrefix="1">
      <alignment/>
    </xf>
    <xf numFmtId="3" fontId="11" fillId="0" borderId="0" xfId="21" applyNumberFormat="1" applyFont="1" applyAlignment="1">
      <alignment horizontal="right" indent="1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1" fontId="8" fillId="2" borderId="7" xfId="0" applyNumberFormat="1" applyFont="1" applyFill="1" applyBorder="1" applyAlignment="1">
      <alignment horizontal="right" indent="1"/>
    </xf>
    <xf numFmtId="1" fontId="8" fillId="2" borderId="8" xfId="0" applyNumberFormat="1" applyFont="1" applyFill="1" applyBorder="1" applyAlignment="1">
      <alignment/>
    </xf>
    <xf numFmtId="187" fontId="11" fillId="0" borderId="0" xfId="21" applyNumberFormat="1" applyFont="1" applyAlignment="1">
      <alignment horizontal="right" indent="1"/>
    </xf>
    <xf numFmtId="0" fontId="13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2"/>
    </xf>
    <xf numFmtId="1" fontId="8" fillId="2" borderId="9" xfId="0" applyNumberFormat="1" applyFont="1" applyFill="1" applyBorder="1" applyAlignment="1">
      <alignment horizontal="right" indent="1"/>
    </xf>
    <xf numFmtId="1" fontId="8" fillId="2" borderId="10" xfId="0" applyNumberFormat="1" applyFont="1" applyFill="1" applyBorder="1" applyAlignment="1">
      <alignment/>
    </xf>
    <xf numFmtId="1" fontId="10" fillId="2" borderId="10" xfId="0" applyNumberFormat="1" applyFont="1" applyFill="1" applyBorder="1" applyAlignment="1">
      <alignment horizontal="right" indent="1"/>
    </xf>
    <xf numFmtId="0" fontId="14" fillId="2" borderId="0" xfId="0" applyFont="1" applyFill="1" applyAlignment="1">
      <alignment horizontal="left" indent="1"/>
    </xf>
    <xf numFmtId="0" fontId="5" fillId="0" borderId="0" xfId="0" applyFont="1" applyAlignment="1">
      <alignment horizontal="right" indent="1"/>
    </xf>
    <xf numFmtId="16" fontId="5" fillId="0" borderId="0" xfId="0" applyNumberFormat="1" applyFont="1" applyBorder="1" applyAlignment="1">
      <alignment horizontal="right" indent="1"/>
    </xf>
    <xf numFmtId="0" fontId="14" fillId="0" borderId="0" xfId="0" applyFont="1" applyAlignment="1">
      <alignment/>
    </xf>
    <xf numFmtId="0" fontId="5" fillId="2" borderId="0" xfId="0" applyFont="1" applyFill="1" applyAlignment="1">
      <alignment horizontal="left" indent="2"/>
    </xf>
    <xf numFmtId="1" fontId="14" fillId="2" borderId="9" xfId="0" applyNumberFormat="1" applyFont="1" applyFill="1" applyBorder="1" applyAlignment="1">
      <alignment horizontal="right" indent="1"/>
    </xf>
    <xf numFmtId="1" fontId="14" fillId="2" borderId="10" xfId="0" applyNumberFormat="1" applyFont="1" applyFill="1" applyBorder="1" applyAlignment="1">
      <alignment/>
    </xf>
    <xf numFmtId="0" fontId="5" fillId="0" borderId="1" xfId="0" applyFont="1" applyBorder="1" applyAlignment="1">
      <alignment horizontal="left" indent="1"/>
    </xf>
    <xf numFmtId="3" fontId="5" fillId="0" borderId="1" xfId="0" applyNumberFormat="1" applyFont="1" applyBorder="1" applyAlignment="1">
      <alignment horizontal="right" indent="1"/>
    </xf>
    <xf numFmtId="9" fontId="12" fillId="0" borderId="0" xfId="21" applyFont="1" applyAlignment="1">
      <alignment/>
    </xf>
    <xf numFmtId="0" fontId="5" fillId="0" borderId="2" xfId="0" applyFont="1" applyBorder="1" applyAlignment="1">
      <alignment horizontal="left" indent="1"/>
    </xf>
    <xf numFmtId="3" fontId="5" fillId="0" borderId="2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9" fontId="12" fillId="0" borderId="3" xfId="2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left" indent="1"/>
    </xf>
    <xf numFmtId="0" fontId="14" fillId="0" borderId="0" xfId="0" applyFont="1" applyBorder="1" applyAlignment="1">
      <alignment/>
    </xf>
    <xf numFmtId="3" fontId="5" fillId="0" borderId="5" xfId="0" applyNumberFormat="1" applyFont="1" applyBorder="1" applyAlignment="1">
      <alignment horizontal="right" indent="1"/>
    </xf>
    <xf numFmtId="0" fontId="5" fillId="0" borderId="6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2" fillId="0" borderId="11" xfId="0" applyFont="1" applyBorder="1" applyAlignment="1">
      <alignment horizontal="right" indent="1"/>
    </xf>
    <xf numFmtId="0" fontId="12" fillId="0" borderId="0" xfId="0" applyFont="1" applyAlignment="1">
      <alignment horizontal="right" indent="1"/>
    </xf>
    <xf numFmtId="9" fontId="12" fillId="0" borderId="0" xfId="0" applyNumberFormat="1" applyFont="1" applyAlignment="1">
      <alignment horizontal="right" indent="1"/>
    </xf>
    <xf numFmtId="0" fontId="12" fillId="0" borderId="0" xfId="0" applyFont="1" applyAlignment="1">
      <alignment horizontal="left" indent="1"/>
    </xf>
    <xf numFmtId="9" fontId="12" fillId="0" borderId="0" xfId="21" applyFont="1" applyAlignment="1">
      <alignment horizontal="right" indent="1"/>
    </xf>
    <xf numFmtId="9" fontId="12" fillId="0" borderId="0" xfId="0" applyNumberFormat="1" applyFont="1" applyAlignment="1">
      <alignment horizontal="left" indent="1"/>
    </xf>
    <xf numFmtId="186" fontId="12" fillId="0" borderId="0" xfId="0" applyNumberFormat="1" applyFont="1" applyAlignment="1">
      <alignment horizontal="right" indent="1"/>
    </xf>
    <xf numFmtId="3" fontId="12" fillId="0" borderId="0" xfId="21" applyNumberFormat="1" applyFont="1" applyAlignment="1">
      <alignment horizontal="right" indent="1"/>
    </xf>
    <xf numFmtId="187" fontId="12" fillId="0" borderId="0" xfId="21" applyNumberFormat="1" applyFont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15" fillId="0" borderId="3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 indent="1"/>
    </xf>
    <xf numFmtId="0" fontId="5" fillId="0" borderId="7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0" fontId="14" fillId="0" borderId="0" xfId="0" applyFont="1" applyAlignment="1">
      <alignment horizontal="left" indent="1"/>
    </xf>
    <xf numFmtId="0" fontId="15" fillId="2" borderId="10" xfId="0" applyFont="1" applyFill="1" applyBorder="1" applyAlignment="1">
      <alignment horizontal="left" indent="1"/>
    </xf>
    <xf numFmtId="1" fontId="15" fillId="2" borderId="10" xfId="0" applyNumberFormat="1" applyFont="1" applyFill="1" applyBorder="1" applyAlignment="1">
      <alignment horizontal="right" indent="1"/>
    </xf>
    <xf numFmtId="3" fontId="12" fillId="0" borderId="0" xfId="0" applyNumberFormat="1" applyFont="1" applyBorder="1" applyAlignment="1">
      <alignment horizontal="right" indent="1"/>
    </xf>
    <xf numFmtId="0" fontId="12" fillId="0" borderId="0" xfId="0" applyFont="1" applyBorder="1" applyAlignment="1">
      <alignment horizontal="left" indent="1"/>
    </xf>
    <xf numFmtId="3" fontId="12" fillId="0" borderId="3" xfId="0" applyNumberFormat="1" applyFont="1" applyBorder="1" applyAlignment="1">
      <alignment horizontal="right" indent="1"/>
    </xf>
    <xf numFmtId="0" fontId="15" fillId="2" borderId="11" xfId="0" applyFont="1" applyFill="1" applyBorder="1" applyAlignment="1">
      <alignment horizontal="left" indent="1"/>
    </xf>
    <xf numFmtId="3" fontId="12" fillId="2" borderId="11" xfId="0" applyNumberFormat="1" applyFont="1" applyFill="1" applyBorder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187" fontId="12" fillId="0" borderId="0" xfId="0" applyNumberFormat="1" applyFont="1" applyAlignment="1">
      <alignment horizontal="right" indent="1"/>
    </xf>
    <xf numFmtId="9" fontId="5" fillId="0" borderId="0" xfId="0" applyNumberFormat="1" applyFont="1" applyAlignment="1">
      <alignment horizontal="right" indent="1"/>
    </xf>
    <xf numFmtId="16" fontId="14" fillId="0" borderId="0" xfId="0" applyNumberFormat="1" applyFont="1" applyAlignment="1">
      <alignment horizontal="right" indent="1"/>
    </xf>
    <xf numFmtId="9" fontId="14" fillId="0" borderId="0" xfId="0" applyNumberFormat="1" applyFont="1" applyAlignment="1">
      <alignment horizontal="right" indent="1"/>
    </xf>
    <xf numFmtId="9" fontId="14" fillId="0" borderId="0" xfId="21" applyFont="1" applyAlignment="1">
      <alignment horizontal="right" indent="1"/>
    </xf>
    <xf numFmtId="1" fontId="14" fillId="0" borderId="0" xfId="21" applyNumberFormat="1" applyFont="1" applyAlignment="1">
      <alignment horizontal="right" indent="1"/>
    </xf>
    <xf numFmtId="9" fontId="5" fillId="0" borderId="0" xfId="21" applyFont="1" applyAlignment="1">
      <alignment horizontal="right" indent="1"/>
    </xf>
    <xf numFmtId="4" fontId="14" fillId="0" borderId="0" xfId="15" applyFont="1" applyAlignment="1">
      <alignment horizontal="right" indent="1"/>
    </xf>
    <xf numFmtId="4" fontId="5" fillId="0" borderId="0" xfId="15" applyFont="1" applyAlignment="1">
      <alignment horizontal="right" indent="1"/>
    </xf>
    <xf numFmtId="0" fontId="14" fillId="0" borderId="4" xfId="0" applyFont="1" applyBorder="1" applyAlignment="1">
      <alignment horizontal="left" indent="1"/>
    </xf>
    <xf numFmtId="1" fontId="5" fillId="0" borderId="0" xfId="0" applyNumberFormat="1" applyFont="1" applyAlignment="1">
      <alignment horizontal="right" indent="1"/>
    </xf>
    <xf numFmtId="1" fontId="5" fillId="0" borderId="0" xfId="0" applyNumberFormat="1" applyFont="1" applyBorder="1" applyAlignment="1">
      <alignment horizontal="right" indent="1"/>
    </xf>
    <xf numFmtId="9" fontId="12" fillId="3" borderId="3" xfId="21" applyFont="1" applyFill="1" applyBorder="1" applyAlignment="1">
      <alignment/>
    </xf>
    <xf numFmtId="9" fontId="12" fillId="3" borderId="0" xfId="21" applyFont="1" applyFill="1" applyAlignment="1">
      <alignment/>
    </xf>
    <xf numFmtId="9" fontId="12" fillId="3" borderId="0" xfId="0" applyNumberFormat="1" applyFont="1" applyFill="1" applyAlignment="1">
      <alignment horizontal="right" indent="1"/>
    </xf>
    <xf numFmtId="9" fontId="12" fillId="3" borderId="0" xfId="21" applyFont="1" applyFill="1" applyAlignment="1">
      <alignment horizontal="right" indent="1"/>
    </xf>
    <xf numFmtId="186" fontId="12" fillId="3" borderId="0" xfId="0" applyNumberFormat="1" applyFont="1" applyFill="1" applyAlignment="1">
      <alignment horizontal="right" indent="1"/>
    </xf>
    <xf numFmtId="3" fontId="12" fillId="3" borderId="0" xfId="21" applyNumberFormat="1" applyFont="1" applyFill="1" applyAlignment="1">
      <alignment horizontal="right" indent="1"/>
    </xf>
    <xf numFmtId="3" fontId="12" fillId="3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right" indent="1"/>
    </xf>
    <xf numFmtId="3" fontId="12" fillId="3" borderId="0" xfId="0" applyNumberFormat="1" applyFont="1" applyFill="1" applyBorder="1" applyAlignment="1">
      <alignment horizontal="right" indent="1"/>
    </xf>
    <xf numFmtId="3" fontId="12" fillId="3" borderId="3" xfId="0" applyNumberFormat="1" applyFont="1" applyFill="1" applyBorder="1" applyAlignment="1">
      <alignment horizontal="right" indent="1"/>
    </xf>
    <xf numFmtId="3" fontId="12" fillId="3" borderId="0" xfId="0" applyNumberFormat="1" applyFont="1" applyFill="1" applyAlignment="1">
      <alignment horizontal="right" indent="1"/>
    </xf>
    <xf numFmtId="187" fontId="12" fillId="3" borderId="0" xfId="0" applyNumberFormat="1" applyFont="1" applyFill="1" applyAlignment="1">
      <alignment horizontal="right" indent="1"/>
    </xf>
    <xf numFmtId="1" fontId="14" fillId="2" borderId="7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right" indent="1"/>
    </xf>
    <xf numFmtId="0" fontId="10" fillId="0" borderId="11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right" indent="1"/>
    </xf>
    <xf numFmtId="3" fontId="11" fillId="0" borderId="11" xfId="0" applyNumberFormat="1" applyFont="1" applyFill="1" applyBorder="1" applyAlignment="1">
      <alignment horizontal="right" indent="1"/>
    </xf>
    <xf numFmtId="9" fontId="11" fillId="0" borderId="11" xfId="0" applyNumberFormat="1" applyFont="1" applyFill="1" applyBorder="1" applyAlignment="1">
      <alignment horizontal="right" indent="1"/>
    </xf>
    <xf numFmtId="0" fontId="10" fillId="0" borderId="11" xfId="0" applyFont="1" applyBorder="1" applyAlignment="1">
      <alignment horizontal="left" indent="1"/>
    </xf>
    <xf numFmtId="0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13"/>
  <sheetViews>
    <sheetView showGridLines="0" view="pageBreakPreview" zoomScaleNormal="75" zoomScaleSheetLayoutView="100" workbookViewId="0" topLeftCell="A1">
      <selection activeCell="B65" sqref="B65:D67"/>
    </sheetView>
  </sheetViews>
  <sheetFormatPr defaultColWidth="9.00390625" defaultRowHeight="12"/>
  <cols>
    <col min="1" max="1" width="26.125" style="2" customWidth="1"/>
    <col min="2" max="4" width="11.375" style="5" customWidth="1"/>
    <col min="5" max="5" width="4.125" style="7" customWidth="1"/>
    <col min="6" max="6" width="7.25390625" style="7" customWidth="1"/>
    <col min="7" max="8" width="9.00390625" style="7" customWidth="1"/>
    <col min="9" max="16384" width="11.375" style="7" customWidth="1"/>
  </cols>
  <sheetData>
    <row r="1" spans="1:10" ht="15" customHeight="1">
      <c r="A1" s="64" t="s">
        <v>56</v>
      </c>
      <c r="C1" s="8"/>
      <c r="D1" s="8"/>
      <c r="J1" s="18"/>
    </row>
    <row r="2" spans="1:10" ht="11.25" customHeight="1" thickBot="1">
      <c r="A2" s="65" t="s">
        <v>55</v>
      </c>
      <c r="B2" s="66">
        <v>2000</v>
      </c>
      <c r="C2" s="66">
        <v>2001</v>
      </c>
      <c r="D2" s="66">
        <v>2002</v>
      </c>
      <c r="F2" s="67">
        <v>2000</v>
      </c>
      <c r="G2" s="67">
        <v>2001</v>
      </c>
      <c r="H2" s="67">
        <v>2002</v>
      </c>
      <c r="J2" s="18"/>
    </row>
    <row r="3" spans="1:8" ht="11.25" customHeight="1">
      <c r="A3" s="21" t="s">
        <v>22</v>
      </c>
      <c r="B3" s="17">
        <v>10000</v>
      </c>
      <c r="C3" s="17">
        <f>B3*(1+C75)</f>
        <v>20000</v>
      </c>
      <c r="D3" s="17">
        <f>C3*(1+D75)</f>
        <v>30000</v>
      </c>
      <c r="F3" s="39">
        <f>B3/B$3</f>
        <v>1</v>
      </c>
      <c r="G3" s="39">
        <f>C3/C$3</f>
        <v>1</v>
      </c>
      <c r="H3" s="39">
        <f>D3/D$3</f>
        <v>1</v>
      </c>
    </row>
    <row r="4" spans="1:28" s="14" customFormat="1" ht="11.25" customHeight="1">
      <c r="A4" s="11" t="s">
        <v>23</v>
      </c>
      <c r="B4" s="12">
        <f>B3*B76</f>
        <v>8000</v>
      </c>
      <c r="C4" s="12">
        <f>C3*C76</f>
        <v>16200.000000000002</v>
      </c>
      <c r="D4" s="12">
        <f>D3*D76</f>
        <v>24600</v>
      </c>
      <c r="E4" s="9"/>
      <c r="F4" s="40">
        <f aca="true" t="shared" si="0" ref="F4:F14">B4/B$3</f>
        <v>0.8</v>
      </c>
      <c r="G4" s="40">
        <f aca="true" t="shared" si="1" ref="G4:G14">C4/C$3</f>
        <v>0.81</v>
      </c>
      <c r="H4" s="40">
        <f aca="true" t="shared" si="2" ref="H4:H14">D4/D$3</f>
        <v>0.82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10" s="9" customFormat="1" ht="11.25" customHeight="1">
      <c r="A5" s="16" t="s">
        <v>24</v>
      </c>
      <c r="B5" s="10">
        <f>B3-B4</f>
        <v>2000</v>
      </c>
      <c r="C5" s="10">
        <f>C3-C4</f>
        <v>3799.999999999998</v>
      </c>
      <c r="D5" s="10">
        <f>D3-D4</f>
        <v>5400</v>
      </c>
      <c r="F5" s="39">
        <f t="shared" si="0"/>
        <v>0.2</v>
      </c>
      <c r="G5" s="39">
        <f t="shared" si="1"/>
        <v>0.18999999999999992</v>
      </c>
      <c r="H5" s="39">
        <f t="shared" si="2"/>
        <v>0.18</v>
      </c>
      <c r="J5" s="13"/>
    </row>
    <row r="6" spans="1:15" ht="11.25" customHeight="1">
      <c r="A6" s="16" t="s">
        <v>25</v>
      </c>
      <c r="B6" s="17">
        <v>200</v>
      </c>
      <c r="C6" s="17">
        <v>1000</v>
      </c>
      <c r="D6" s="17">
        <v>1800</v>
      </c>
      <c r="E6" s="9"/>
      <c r="F6" s="39">
        <f t="shared" si="0"/>
        <v>0.02</v>
      </c>
      <c r="G6" s="39">
        <f t="shared" si="1"/>
        <v>0.05</v>
      </c>
      <c r="H6" s="39">
        <f t="shared" si="2"/>
        <v>0.06</v>
      </c>
      <c r="I6" s="9"/>
      <c r="J6" s="9"/>
      <c r="K6" s="9"/>
      <c r="L6" s="9"/>
      <c r="M6" s="9"/>
      <c r="N6" s="9"/>
      <c r="O6" s="9"/>
    </row>
    <row r="7" spans="1:11" ht="11.25" customHeight="1">
      <c r="A7" s="19" t="s">
        <v>26</v>
      </c>
      <c r="B7" s="12">
        <f>B78</f>
        <v>100</v>
      </c>
      <c r="C7" s="12">
        <f>C78</f>
        <v>385</v>
      </c>
      <c r="D7" s="12">
        <f>D78</f>
        <v>470</v>
      </c>
      <c r="F7" s="40">
        <f t="shared" si="0"/>
        <v>0.01</v>
      </c>
      <c r="G7" s="40">
        <f t="shared" si="1"/>
        <v>0.01925</v>
      </c>
      <c r="H7" s="40">
        <f t="shared" si="2"/>
        <v>0.015666666666666666</v>
      </c>
      <c r="I7" s="9"/>
      <c r="J7" s="9"/>
      <c r="K7" s="9"/>
    </row>
    <row r="8" spans="1:8" ht="11.25" customHeight="1">
      <c r="A8" s="27" t="s">
        <v>52</v>
      </c>
      <c r="B8" s="17">
        <f>B5-B6-B7</f>
        <v>1700</v>
      </c>
      <c r="C8" s="17">
        <f>C5-C6-C7</f>
        <v>2414.999999999998</v>
      </c>
      <c r="D8" s="17">
        <f>D5-D6-D7</f>
        <v>3130</v>
      </c>
      <c r="F8" s="39">
        <f t="shared" si="0"/>
        <v>0.17</v>
      </c>
      <c r="G8" s="39">
        <f t="shared" si="1"/>
        <v>0.12074999999999991</v>
      </c>
      <c r="H8" s="39">
        <f t="shared" si="2"/>
        <v>0.10433333333333333</v>
      </c>
    </row>
    <row r="9" spans="1:8" ht="11.25" customHeight="1">
      <c r="A9" s="11" t="s">
        <v>28</v>
      </c>
      <c r="B9" s="12">
        <f>B80*B32</f>
        <v>500</v>
      </c>
      <c r="C9" s="12">
        <f>C80*C32</f>
        <v>550</v>
      </c>
      <c r="D9" s="12">
        <f>D80*D32</f>
        <v>600</v>
      </c>
      <c r="F9" s="40">
        <f t="shared" si="0"/>
        <v>0.05</v>
      </c>
      <c r="G9" s="40">
        <f t="shared" si="1"/>
        <v>0.0275</v>
      </c>
      <c r="H9" s="40">
        <f t="shared" si="2"/>
        <v>0.02</v>
      </c>
    </row>
    <row r="10" spans="1:8" ht="11.25" customHeight="1">
      <c r="A10" s="16" t="s">
        <v>29</v>
      </c>
      <c r="B10" s="10">
        <f>B8-B9</f>
        <v>1200</v>
      </c>
      <c r="C10" s="20">
        <f>C8-C9</f>
        <v>1864.9999999999982</v>
      </c>
      <c r="D10" s="10">
        <f>D8-D9</f>
        <v>2530</v>
      </c>
      <c r="F10" s="39">
        <f t="shared" si="0"/>
        <v>0.12</v>
      </c>
      <c r="G10" s="39">
        <f t="shared" si="1"/>
        <v>0.0932499999999999</v>
      </c>
      <c r="H10" s="39">
        <f t="shared" si="2"/>
        <v>0.08433333333333333</v>
      </c>
    </row>
    <row r="11" spans="1:9" ht="11.25" customHeight="1">
      <c r="A11" s="16" t="s">
        <v>27</v>
      </c>
      <c r="B11" s="12">
        <f>B79*(B40+B38)</f>
        <v>300</v>
      </c>
      <c r="C11" s="20">
        <f>C79*(C40+C38)</f>
        <v>370.15432098765456</v>
      </c>
      <c r="D11" s="12">
        <f>D79*(D40+D38)</f>
        <v>536.1724965706447</v>
      </c>
      <c r="F11" s="40">
        <f t="shared" si="0"/>
        <v>0.03</v>
      </c>
      <c r="G11" s="40">
        <f t="shared" si="1"/>
        <v>0.018507716049382728</v>
      </c>
      <c r="H11" s="40">
        <f t="shared" si="2"/>
        <v>0.017872416552354824</v>
      </c>
      <c r="I11" s="32"/>
    </row>
    <row r="12" spans="1:8" ht="11.25" customHeight="1">
      <c r="A12" s="21" t="s">
        <v>30</v>
      </c>
      <c r="B12" s="10">
        <f>B10-B11</f>
        <v>900</v>
      </c>
      <c r="C12" s="10">
        <f>C10-C11</f>
        <v>1494.8456790123437</v>
      </c>
      <c r="D12" s="10">
        <f>D10-D11</f>
        <v>1993.8275034293551</v>
      </c>
      <c r="F12" s="39">
        <f t="shared" si="0"/>
        <v>0.09</v>
      </c>
      <c r="G12" s="39">
        <f t="shared" si="1"/>
        <v>0.07474228395061719</v>
      </c>
      <c r="H12" s="39">
        <f t="shared" si="2"/>
        <v>0.0664609167809785</v>
      </c>
    </row>
    <row r="13" spans="1:8" ht="11.25" customHeight="1">
      <c r="A13" s="11" t="s">
        <v>59</v>
      </c>
      <c r="B13" s="12">
        <f>B12*B81</f>
        <v>270</v>
      </c>
      <c r="C13" s="12">
        <f>C12*C81</f>
        <v>448.45370370370307</v>
      </c>
      <c r="D13" s="12">
        <f>D12*D81</f>
        <v>598.1482510288065</v>
      </c>
      <c r="F13" s="40">
        <f t="shared" si="0"/>
        <v>0.027</v>
      </c>
      <c r="G13" s="40">
        <f t="shared" si="1"/>
        <v>0.022422685185185153</v>
      </c>
      <c r="H13" s="40">
        <f t="shared" si="2"/>
        <v>0.01993827503429355</v>
      </c>
    </row>
    <row r="14" spans="1:9" ht="11.25" customHeight="1">
      <c r="A14" s="11" t="s">
        <v>31</v>
      </c>
      <c r="B14" s="12">
        <f>B12-B13</f>
        <v>630</v>
      </c>
      <c r="C14" s="12">
        <f>C12-C13</f>
        <v>1046.3919753086407</v>
      </c>
      <c r="D14" s="12">
        <f>D12-D13</f>
        <v>1395.6792524005486</v>
      </c>
      <c r="F14" s="39">
        <f t="shared" si="0"/>
        <v>0.063</v>
      </c>
      <c r="G14" s="39">
        <f t="shared" si="1"/>
        <v>0.05231959876543203</v>
      </c>
      <c r="H14" s="39">
        <f t="shared" si="2"/>
        <v>0.04652264174668495</v>
      </c>
      <c r="I14" s="32"/>
    </row>
    <row r="15" ht="11.25" customHeight="1"/>
    <row r="16" spans="1:8" ht="11.25" customHeight="1" thickBot="1">
      <c r="A16" s="147" t="s">
        <v>61</v>
      </c>
      <c r="B16" s="150"/>
      <c r="C16" s="42"/>
      <c r="D16" s="42"/>
      <c r="E16" s="43"/>
      <c r="F16" s="43"/>
      <c r="G16" s="43"/>
      <c r="H16" s="43"/>
    </row>
    <row r="17" spans="1:8" ht="11.25" customHeight="1">
      <c r="A17" s="44" t="s">
        <v>33</v>
      </c>
      <c r="B17" s="41">
        <v>1.5</v>
      </c>
      <c r="C17" s="41">
        <f>C75</f>
        <v>1</v>
      </c>
      <c r="D17" s="41">
        <f>D75</f>
        <v>0.5</v>
      </c>
      <c r="E17" s="43"/>
      <c r="F17" s="43"/>
      <c r="G17" s="43"/>
      <c r="H17" s="43"/>
    </row>
    <row r="18" spans="1:8" ht="11.25" customHeight="1">
      <c r="A18" s="44" t="s">
        <v>69</v>
      </c>
      <c r="B18" s="45">
        <f>B5/B3</f>
        <v>0.2</v>
      </c>
      <c r="C18" s="45">
        <f>C5/C3</f>
        <v>0.18999999999999992</v>
      </c>
      <c r="D18" s="45">
        <f>D5/D3</f>
        <v>0.18</v>
      </c>
      <c r="E18" s="43"/>
      <c r="F18" s="43" t="s">
        <v>70</v>
      </c>
      <c r="G18" s="43"/>
      <c r="H18" s="43"/>
    </row>
    <row r="19" spans="1:8" ht="11.25" customHeight="1">
      <c r="A19" s="44" t="s">
        <v>62</v>
      </c>
      <c r="B19" s="45">
        <f>B8/B3</f>
        <v>0.17</v>
      </c>
      <c r="C19" s="45">
        <f>C8/C3</f>
        <v>0.12074999999999991</v>
      </c>
      <c r="D19" s="45">
        <f>D8/D3</f>
        <v>0.10433333333333333</v>
      </c>
      <c r="E19" s="43"/>
      <c r="F19" s="43"/>
      <c r="G19" s="43"/>
      <c r="H19" s="43"/>
    </row>
    <row r="20" spans="1:8" ht="11.25" customHeight="1">
      <c r="A20" s="46" t="s">
        <v>66</v>
      </c>
      <c r="B20" s="47">
        <f>B14/B3</f>
        <v>0.063</v>
      </c>
      <c r="C20" s="47">
        <f>C14/C3</f>
        <v>0.05231959876543203</v>
      </c>
      <c r="D20" s="47">
        <f>D14/D3</f>
        <v>0.04652264174668495</v>
      </c>
      <c r="E20" s="43"/>
      <c r="F20" s="43" t="s">
        <v>68</v>
      </c>
      <c r="G20" s="43"/>
      <c r="H20" s="43"/>
    </row>
    <row r="21" spans="1:8" ht="11.25" customHeight="1">
      <c r="A21" s="44" t="s">
        <v>82</v>
      </c>
      <c r="B21" s="45">
        <f>B14/B41</f>
        <v>0.21</v>
      </c>
      <c r="C21" s="45">
        <f>C14/C41</f>
        <v>0.28826225215114065</v>
      </c>
      <c r="D21" s="45">
        <f>D14/D41</f>
        <v>0.29845215280706533</v>
      </c>
      <c r="E21" s="43"/>
      <c r="F21" s="43" t="s">
        <v>67</v>
      </c>
      <c r="G21" s="43"/>
      <c r="H21" s="43"/>
    </row>
    <row r="22" spans="1:8" ht="11.25" customHeight="1">
      <c r="A22" s="44" t="s">
        <v>88</v>
      </c>
      <c r="B22" s="45">
        <f>B10/B52</f>
        <v>0.18099547511312217</v>
      </c>
      <c r="C22" s="45">
        <f>C10/C52</f>
        <v>0.22260854957411252</v>
      </c>
      <c r="D22" s="45">
        <f>D10/D52</f>
        <v>0.22127384091881458</v>
      </c>
      <c r="E22" s="43"/>
      <c r="F22" s="43" t="s">
        <v>89</v>
      </c>
      <c r="G22" s="43"/>
      <c r="H22" s="43"/>
    </row>
    <row r="23" spans="1:8" ht="11.25" customHeight="1">
      <c r="A23" s="44" t="s">
        <v>83</v>
      </c>
      <c r="B23" s="57">
        <f>B14+B9</f>
        <v>1130</v>
      </c>
      <c r="C23" s="57">
        <f>C14+C9</f>
        <v>1596.3919753086407</v>
      </c>
      <c r="D23" s="57">
        <f>D14+D9</f>
        <v>1995.6792524005486</v>
      </c>
      <c r="E23" s="43"/>
      <c r="F23" s="43" t="s">
        <v>159</v>
      </c>
      <c r="G23" s="43"/>
      <c r="H23" s="43"/>
    </row>
    <row r="24" spans="1:8" ht="11.25" customHeight="1">
      <c r="A24" s="44" t="s">
        <v>87</v>
      </c>
      <c r="B24" s="62">
        <f>B10/B11</f>
        <v>4</v>
      </c>
      <c r="C24" s="62">
        <f>C10/C11</f>
        <v>5.038439089468849</v>
      </c>
      <c r="D24" s="62">
        <f>D10/D11</f>
        <v>4.718630694751896</v>
      </c>
      <c r="E24" s="43"/>
      <c r="F24" s="43"/>
      <c r="G24" s="43"/>
      <c r="H24" s="43"/>
    </row>
    <row r="25" spans="1:8" ht="11.25" customHeight="1">
      <c r="A25" s="44"/>
      <c r="B25" s="62"/>
      <c r="C25" s="62"/>
      <c r="D25" s="62"/>
      <c r="E25" s="43"/>
      <c r="F25" s="43"/>
      <c r="G25" s="43"/>
      <c r="H25" s="43"/>
    </row>
    <row r="26" spans="2:4" ht="11.25" customHeight="1">
      <c r="B26" s="26"/>
      <c r="C26" s="26"/>
      <c r="D26" s="26"/>
    </row>
    <row r="27" spans="1:7" ht="11.25" customHeight="1">
      <c r="A27" s="64" t="s">
        <v>63</v>
      </c>
      <c r="B27" s="60">
        <f>B2</f>
        <v>2000</v>
      </c>
      <c r="C27" s="60">
        <f>C2</f>
        <v>2001</v>
      </c>
      <c r="D27" s="60">
        <f>D2</f>
        <v>2002</v>
      </c>
      <c r="G27" s="63" t="s">
        <v>71</v>
      </c>
    </row>
    <row r="28" spans="1:7" ht="11.25" customHeight="1">
      <c r="A28" s="21" t="s">
        <v>34</v>
      </c>
      <c r="B28" s="10">
        <f>MAX(B43-B29-B30-B32,B90)</f>
        <v>286.41666666666606</v>
      </c>
      <c r="C28" s="10">
        <f>MAX(C43-C29-C30-C32,C90)</f>
        <v>50</v>
      </c>
      <c r="D28" s="10">
        <f>MAX(D43-D29-D30-D32,D90)</f>
        <v>50.00000000000182</v>
      </c>
      <c r="G28" s="48">
        <f>D28-B28</f>
        <v>-236.41666666666424</v>
      </c>
    </row>
    <row r="29" spans="1:7" ht="11.25" customHeight="1">
      <c r="A29" s="27" t="s">
        <v>35</v>
      </c>
      <c r="B29" s="17">
        <f aca="true" t="shared" si="3" ref="B29:D30">B3/360*B84</f>
        <v>1666.6666666666667</v>
      </c>
      <c r="C29" s="17">
        <f t="shared" si="3"/>
        <v>3333.3333333333335</v>
      </c>
      <c r="D29" s="17">
        <f t="shared" si="3"/>
        <v>6666.666666666666</v>
      </c>
      <c r="G29" s="48">
        <f>D29-B29</f>
        <v>4999.999999999999</v>
      </c>
    </row>
    <row r="30" spans="1:7" ht="11.25" customHeight="1">
      <c r="A30" s="27" t="s">
        <v>36</v>
      </c>
      <c r="B30" s="17">
        <f t="shared" si="3"/>
        <v>666.6666666666666</v>
      </c>
      <c r="C30" s="17">
        <f t="shared" si="3"/>
        <v>1350.0000000000002</v>
      </c>
      <c r="D30" s="17">
        <f t="shared" si="3"/>
        <v>1366.6666666666665</v>
      </c>
      <c r="G30" s="48">
        <f>D30-B30</f>
        <v>699.9999999999999</v>
      </c>
    </row>
    <row r="31" spans="1:7" ht="11.25" customHeight="1">
      <c r="A31" s="21" t="s">
        <v>96</v>
      </c>
      <c r="B31" s="10">
        <f>SUM(B28:B30)</f>
        <v>2619.7499999999995</v>
      </c>
      <c r="C31" s="10">
        <f>SUM(C28:C30)</f>
        <v>4733.333333333334</v>
      </c>
      <c r="D31" s="10">
        <f>SUM(D28:D30)</f>
        <v>8083.333333333334</v>
      </c>
      <c r="G31" s="48"/>
    </row>
    <row r="32" spans="1:7" ht="11.25" customHeight="1">
      <c r="A32" s="11" t="s">
        <v>97</v>
      </c>
      <c r="B32" s="12">
        <v>5000</v>
      </c>
      <c r="C32" s="12">
        <f>B32+C87</f>
        <v>5500</v>
      </c>
      <c r="D32" s="12">
        <f>C32+D87</f>
        <v>6000</v>
      </c>
      <c r="G32" s="48">
        <f>D32-B32</f>
        <v>1000</v>
      </c>
    </row>
    <row r="33" spans="1:7" ht="11.25" customHeight="1">
      <c r="A33" s="11" t="s">
        <v>39</v>
      </c>
      <c r="B33" s="28">
        <f>B31+B32</f>
        <v>7619.75</v>
      </c>
      <c r="C33" s="28">
        <f>C31+C32</f>
        <v>10233.333333333334</v>
      </c>
      <c r="D33" s="28">
        <f>D31+D32</f>
        <v>14083.333333333334</v>
      </c>
      <c r="G33" s="48"/>
    </row>
    <row r="34" spans="4:7" ht="11.25" customHeight="1">
      <c r="D34" s="5" t="s">
        <v>6</v>
      </c>
      <c r="G34" s="49"/>
    </row>
    <row r="35" spans="1:7" ht="11.25" customHeight="1">
      <c r="A35" s="64" t="s">
        <v>64</v>
      </c>
      <c r="B35" s="29"/>
      <c r="G35" s="49"/>
    </row>
    <row r="36" spans="1:7" ht="11.25" customHeight="1">
      <c r="A36" s="21" t="s">
        <v>40</v>
      </c>
      <c r="B36" s="10">
        <f>B45/360*B86</f>
        <v>719.75</v>
      </c>
      <c r="C36" s="10">
        <f>C45/360*C86</f>
        <v>1406.9444444444446</v>
      </c>
      <c r="D36" s="10">
        <f>D45/360*D86</f>
        <v>2051.388888888889</v>
      </c>
      <c r="G36" s="48">
        <f>D36-B36</f>
        <v>1331.6388888888891</v>
      </c>
    </row>
    <row r="37" spans="1:7" ht="11.25" customHeight="1">
      <c r="A37" s="27" t="s">
        <v>65</v>
      </c>
      <c r="B37" s="17">
        <f>B13</f>
        <v>270</v>
      </c>
      <c r="C37" s="17">
        <f>C13</f>
        <v>448.45370370370307</v>
      </c>
      <c r="D37" s="17">
        <f>D13</f>
        <v>598.1482510288065</v>
      </c>
      <c r="G37" s="48">
        <f aca="true" t="shared" si="4" ref="G37:G42">D37-B37</f>
        <v>328.1482510288065</v>
      </c>
    </row>
    <row r="38" spans="1:7" ht="11.25" customHeight="1">
      <c r="A38" s="11" t="s">
        <v>41</v>
      </c>
      <c r="B38" s="17">
        <f>MAX(B59-B60,0)</f>
        <v>0</v>
      </c>
      <c r="C38" s="17">
        <f>MAX(C59-C60,0)</f>
        <v>1201.5432098765455</v>
      </c>
      <c r="D38" s="17">
        <f>MAX(D59-D60,0)</f>
        <v>3361.7249657064476</v>
      </c>
      <c r="G38" s="48">
        <f t="shared" si="4"/>
        <v>3361.7249657064476</v>
      </c>
    </row>
    <row r="39" spans="1:7" ht="11.25" customHeight="1">
      <c r="A39" s="21" t="s">
        <v>42</v>
      </c>
      <c r="B39" s="10">
        <f>B36+B37+B38</f>
        <v>989.75</v>
      </c>
      <c r="C39" s="10">
        <f>C36+C37+C38</f>
        <v>3056.941358024693</v>
      </c>
      <c r="D39" s="10">
        <f>D36+D37+D38</f>
        <v>6011.262105624143</v>
      </c>
      <c r="G39" s="48"/>
    </row>
    <row r="40" spans="1:7" ht="11.25" customHeight="1">
      <c r="A40" s="27" t="s">
        <v>43</v>
      </c>
      <c r="B40" s="17">
        <v>3000</v>
      </c>
      <c r="C40" s="17">
        <f>B40+C88</f>
        <v>2500</v>
      </c>
      <c r="D40" s="17">
        <f>C40+D88</f>
        <v>2000</v>
      </c>
      <c r="G40" s="48">
        <f t="shared" si="4"/>
        <v>-1000</v>
      </c>
    </row>
    <row r="41" spans="1:7" ht="11.25" customHeight="1">
      <c r="A41" s="27" t="s">
        <v>44</v>
      </c>
      <c r="B41" s="17">
        <v>3000</v>
      </c>
      <c r="C41" s="17">
        <f>B41+B42*(1-B89)</f>
        <v>3630</v>
      </c>
      <c r="D41" s="17">
        <f>C41+C42*(1-C89)</f>
        <v>4676.391975308641</v>
      </c>
      <c r="G41" s="48">
        <f t="shared" si="4"/>
        <v>1676.3919753086411</v>
      </c>
    </row>
    <row r="42" spans="1:7" ht="11.25" customHeight="1">
      <c r="A42" s="11" t="s">
        <v>45</v>
      </c>
      <c r="B42" s="12">
        <f>B14</f>
        <v>630</v>
      </c>
      <c r="C42" s="12">
        <f>C14</f>
        <v>1046.3919753086407</v>
      </c>
      <c r="D42" s="12">
        <f>D14</f>
        <v>1395.6792524005486</v>
      </c>
      <c r="G42" s="48">
        <f t="shared" si="4"/>
        <v>765.6792524005486</v>
      </c>
    </row>
    <row r="43" spans="1:4" ht="11.25" customHeight="1">
      <c r="A43" s="30" t="s">
        <v>46</v>
      </c>
      <c r="B43" s="28">
        <f>B39+B40+B41+B42</f>
        <v>7619.75</v>
      </c>
      <c r="C43" s="28">
        <f>C39+C40+C41+C42</f>
        <v>10233.333333333334</v>
      </c>
      <c r="D43" s="28">
        <f>D39+D40+D41+D42</f>
        <v>14083.333333333334</v>
      </c>
    </row>
    <row r="44" spans="1:4" ht="11.25" customHeight="1">
      <c r="A44" s="31"/>
      <c r="B44" s="20"/>
      <c r="C44" s="20"/>
      <c r="D44" s="20"/>
    </row>
    <row r="45" spans="1:4" ht="11.25" customHeight="1">
      <c r="A45" s="2" t="s">
        <v>32</v>
      </c>
      <c r="B45" s="22">
        <v>8637</v>
      </c>
      <c r="C45" s="22">
        <f>C4+(C30-B30)</f>
        <v>16883.333333333336</v>
      </c>
      <c r="D45" s="22">
        <f>D4+(D30-C30)</f>
        <v>24616.666666666668</v>
      </c>
    </row>
    <row r="46" spans="1:8" ht="11.25" customHeight="1">
      <c r="A46" s="2" t="s">
        <v>60</v>
      </c>
      <c r="B46" s="23"/>
      <c r="C46" s="22">
        <f>C87+C9</f>
        <v>1050</v>
      </c>
      <c r="D46" s="22">
        <f>D87+D9</f>
        <v>1100</v>
      </c>
      <c r="F46" s="1" t="s">
        <v>90</v>
      </c>
      <c r="G46" s="1"/>
      <c r="H46" s="1"/>
    </row>
    <row r="47" spans="1:8" ht="11.25" customHeight="1">
      <c r="A47" s="4"/>
      <c r="B47" s="22"/>
      <c r="C47" s="22"/>
      <c r="D47" s="22"/>
      <c r="F47" s="56"/>
      <c r="G47" s="1"/>
      <c r="H47" s="1"/>
    </row>
    <row r="48" spans="1:7" ht="11.25" customHeight="1" thickBot="1">
      <c r="A48" s="147" t="s">
        <v>72</v>
      </c>
      <c r="B48" s="146">
        <v>2000</v>
      </c>
      <c r="C48" s="146">
        <v>2001</v>
      </c>
      <c r="D48" s="146">
        <v>2002</v>
      </c>
      <c r="E48" s="43"/>
      <c r="F48" s="43"/>
      <c r="G48" s="58" t="s">
        <v>71</v>
      </c>
    </row>
    <row r="49" spans="1:7" ht="11.25" customHeight="1">
      <c r="A49" s="44" t="s">
        <v>47</v>
      </c>
      <c r="B49" s="52">
        <f>B28-B90</f>
        <v>236.41666666666606</v>
      </c>
      <c r="C49" s="52">
        <f>C28-C90</f>
        <v>0</v>
      </c>
      <c r="D49" s="52">
        <f>D28-D90</f>
        <v>1.8189894035458565E-12</v>
      </c>
      <c r="E49" s="43"/>
      <c r="F49" s="43"/>
      <c r="G49" s="48">
        <f>D49-B49</f>
        <v>-236.41666666666424</v>
      </c>
    </row>
    <row r="50" spans="1:7" ht="11.25" customHeight="1">
      <c r="A50" s="53" t="s">
        <v>73</v>
      </c>
      <c r="B50" s="54">
        <f>B59</f>
        <v>1393.5833333333335</v>
      </c>
      <c r="C50" s="54">
        <f>C59</f>
        <v>2877.9351851851866</v>
      </c>
      <c r="D50" s="54">
        <f>D59</f>
        <v>5433.796193415637</v>
      </c>
      <c r="E50" s="43"/>
      <c r="F50" s="43"/>
      <c r="G50" s="48">
        <f>D50-B50</f>
        <v>4040.212860082304</v>
      </c>
    </row>
    <row r="51" spans="1:7" ht="11.25" customHeight="1">
      <c r="A51" s="53" t="s">
        <v>108</v>
      </c>
      <c r="B51" s="55">
        <f>B32</f>
        <v>5000</v>
      </c>
      <c r="C51" s="55">
        <f>C32</f>
        <v>5500</v>
      </c>
      <c r="D51" s="55">
        <f>D32</f>
        <v>6000</v>
      </c>
      <c r="E51" s="43"/>
      <c r="F51" s="43"/>
      <c r="G51" s="48">
        <f>D51-B51</f>
        <v>1000</v>
      </c>
    </row>
    <row r="52" spans="1:7" ht="11.25" customHeight="1">
      <c r="A52" s="53" t="s">
        <v>91</v>
      </c>
      <c r="B52" s="54">
        <f>B49+B50+B51</f>
        <v>6630</v>
      </c>
      <c r="C52" s="54">
        <f>C49+C50+C51</f>
        <v>8377.935185185186</v>
      </c>
      <c r="D52" s="54">
        <f>D49+D50+D51</f>
        <v>11433.79619341564</v>
      </c>
      <c r="E52" s="43"/>
      <c r="F52" s="43"/>
      <c r="G52" s="48"/>
    </row>
    <row r="53" spans="1:7" ht="5.25" customHeight="1">
      <c r="A53" s="53"/>
      <c r="B53" s="54"/>
      <c r="C53" s="54"/>
      <c r="D53" s="54"/>
      <c r="E53" s="43"/>
      <c r="F53" s="43"/>
      <c r="G53" s="48"/>
    </row>
    <row r="54" spans="1:7" ht="11.25" customHeight="1">
      <c r="A54" s="53" t="s">
        <v>92</v>
      </c>
      <c r="B54" s="54">
        <f>B38+B40</f>
        <v>3000</v>
      </c>
      <c r="C54" s="54">
        <f>C38+C40</f>
        <v>3701.5432098765455</v>
      </c>
      <c r="D54" s="54">
        <f>D38+D40</f>
        <v>5361.724965706448</v>
      </c>
      <c r="E54" s="43"/>
      <c r="F54" s="43"/>
      <c r="G54" s="48">
        <f>D54-B54</f>
        <v>2361.7249657064476</v>
      </c>
    </row>
    <row r="55" spans="1:7" ht="11.25" customHeight="1">
      <c r="A55" s="53" t="s">
        <v>93</v>
      </c>
      <c r="B55" s="55">
        <f>B41+B42</f>
        <v>3630</v>
      </c>
      <c r="C55" s="55">
        <f>C41+C42</f>
        <v>4676.391975308641</v>
      </c>
      <c r="D55" s="55">
        <f>D41+D42</f>
        <v>6072.07122770919</v>
      </c>
      <c r="E55" s="43"/>
      <c r="F55" s="43"/>
      <c r="G55" s="48">
        <f>D55-B55</f>
        <v>2442.0712277091898</v>
      </c>
    </row>
    <row r="56" spans="1:7" ht="11.25" customHeight="1">
      <c r="A56" s="53" t="s">
        <v>50</v>
      </c>
      <c r="B56" s="54">
        <f>B54+B55</f>
        <v>6630</v>
      </c>
      <c r="C56" s="54">
        <f>C54+C55</f>
        <v>8377.935185185186</v>
      </c>
      <c r="D56" s="54">
        <f>D54+D55</f>
        <v>11433.796193415637</v>
      </c>
      <c r="E56" s="43"/>
      <c r="F56" s="43"/>
      <c r="G56" s="49"/>
    </row>
    <row r="57" spans="1:7" ht="11.25" customHeight="1">
      <c r="A57" s="53"/>
      <c r="B57" s="54"/>
      <c r="C57" s="54"/>
      <c r="D57" s="54"/>
      <c r="E57" s="43"/>
      <c r="F57" s="43"/>
      <c r="G57" s="48"/>
    </row>
    <row r="58" spans="1:7" ht="11.25" customHeight="1" thickBot="1">
      <c r="A58" s="147" t="s">
        <v>74</v>
      </c>
      <c r="B58" s="149"/>
      <c r="C58" s="148"/>
      <c r="D58" s="148"/>
      <c r="E58" s="43"/>
      <c r="F58" s="43"/>
      <c r="G58" s="48"/>
    </row>
    <row r="59" spans="1:7" ht="11.25" customHeight="1">
      <c r="A59" s="44" t="s">
        <v>49</v>
      </c>
      <c r="B59" s="50">
        <f>B90+B29+B30-B36-B37</f>
        <v>1393.5833333333335</v>
      </c>
      <c r="C59" s="50">
        <f>C90+C29+C30-C36-C37</f>
        <v>2877.9351851851866</v>
      </c>
      <c r="D59" s="50">
        <f>D90+D29+D30-D36-D37</f>
        <v>5433.796193415637</v>
      </c>
      <c r="E59" s="43"/>
      <c r="F59" s="43"/>
      <c r="G59" s="48">
        <f>D59-B59</f>
        <v>4040.212860082304</v>
      </c>
    </row>
    <row r="60" spans="1:7" ht="11.25" customHeight="1">
      <c r="A60" s="44" t="s">
        <v>53</v>
      </c>
      <c r="B60" s="55">
        <f>B40+B41+B42-B32</f>
        <v>1630</v>
      </c>
      <c r="C60" s="55">
        <f>C40+C41+C42-C32</f>
        <v>1676.3919753086411</v>
      </c>
      <c r="D60" s="55">
        <f>D40+D41+D42-D32</f>
        <v>2072.0712277091898</v>
      </c>
      <c r="E60" s="43"/>
      <c r="F60" s="43"/>
      <c r="G60" s="48">
        <f>D60-B60</f>
        <v>442.07122770918977</v>
      </c>
    </row>
    <row r="61" spans="1:7" ht="11.25" customHeight="1">
      <c r="A61" s="44" t="s">
        <v>76</v>
      </c>
      <c r="B61" s="54">
        <f>B60-B59</f>
        <v>236.41666666666652</v>
      </c>
      <c r="C61" s="54">
        <f>C60-C59</f>
        <v>-1201.5432098765455</v>
      </c>
      <c r="D61" s="54">
        <f>D60-D59</f>
        <v>-3361.7249657064476</v>
      </c>
      <c r="E61" s="43"/>
      <c r="F61" s="43"/>
      <c r="G61" s="48">
        <f>D61-B61</f>
        <v>-3598.141632373114</v>
      </c>
    </row>
    <row r="62" spans="1:7" ht="11.25" customHeight="1">
      <c r="A62" s="44" t="s">
        <v>75</v>
      </c>
      <c r="B62" s="50"/>
      <c r="C62" s="50"/>
      <c r="D62" s="50"/>
      <c r="E62" s="43"/>
      <c r="F62" s="43"/>
      <c r="G62" s="48"/>
    </row>
    <row r="63" spans="2:7" ht="11.25" customHeight="1">
      <c r="B63" s="22"/>
      <c r="C63" s="22"/>
      <c r="D63" s="22"/>
      <c r="G63" s="48"/>
    </row>
    <row r="64" ht="11.25" customHeight="1" thickBot="1">
      <c r="A64" s="147" t="s">
        <v>77</v>
      </c>
    </row>
    <row r="65" spans="1:8" ht="11.25" customHeight="1">
      <c r="A65" s="44" t="s">
        <v>78</v>
      </c>
      <c r="B65" s="50">
        <f aca="true" t="shared" si="5" ref="B65:D66">B29/B3*360</f>
        <v>60.00000000000001</v>
      </c>
      <c r="C65" s="50">
        <f t="shared" si="5"/>
        <v>60.00000000000001</v>
      </c>
      <c r="D65" s="50">
        <f t="shared" si="5"/>
        <v>80</v>
      </c>
      <c r="H65" s="152" t="s">
        <v>317</v>
      </c>
    </row>
    <row r="66" spans="1:8" ht="11.25" customHeight="1">
      <c r="A66" s="44" t="s">
        <v>79</v>
      </c>
      <c r="B66" s="50">
        <f t="shared" si="5"/>
        <v>30</v>
      </c>
      <c r="C66" s="50">
        <f t="shared" si="5"/>
        <v>30.000000000000004</v>
      </c>
      <c r="D66" s="50">
        <f t="shared" si="5"/>
        <v>20</v>
      </c>
      <c r="H66" s="152" t="s">
        <v>318</v>
      </c>
    </row>
    <row r="67" spans="1:4" ht="11.25" customHeight="1">
      <c r="A67" s="44" t="s">
        <v>80</v>
      </c>
      <c r="B67" s="50">
        <f>B36/B45*360</f>
        <v>30</v>
      </c>
      <c r="C67" s="50">
        <f>C36/C45*360</f>
        <v>30</v>
      </c>
      <c r="D67" s="50">
        <f>D36/D45*360</f>
        <v>30.000000000000004</v>
      </c>
    </row>
    <row r="68" spans="1:4" ht="11.25" customHeight="1">
      <c r="A68" s="44" t="s">
        <v>54</v>
      </c>
      <c r="B68" s="41">
        <f>B59/B3</f>
        <v>0.13935833333333336</v>
      </c>
      <c r="C68" s="41">
        <f>C59/C3</f>
        <v>0.14389675925925932</v>
      </c>
      <c r="D68" s="41">
        <f>D59/D3</f>
        <v>0.18112653978052123</v>
      </c>
    </row>
    <row r="69" spans="1:4" ht="11.25" customHeight="1">
      <c r="A69" s="44" t="s">
        <v>81</v>
      </c>
      <c r="B69" s="51">
        <f>(B39+B40)/B55</f>
        <v>1.0991046831955922</v>
      </c>
      <c r="C69" s="51">
        <f>(C39+C40)/C55</f>
        <v>1.1882967440208936</v>
      </c>
      <c r="D69" s="51">
        <f>(D39+D40)/D55</f>
        <v>1.319362340327248</v>
      </c>
    </row>
    <row r="70" spans="1:4" ht="11.25" customHeight="1">
      <c r="A70" s="44" t="s">
        <v>94</v>
      </c>
      <c r="B70" s="51">
        <f>B54/B8</f>
        <v>1.7647058823529411</v>
      </c>
      <c r="C70" s="51">
        <f>C54/C8</f>
        <v>1.5327301076093367</v>
      </c>
      <c r="D70" s="51">
        <f>D54/D8</f>
        <v>1.7130111711522198</v>
      </c>
    </row>
    <row r="71" spans="2:4" ht="11.25" customHeight="1">
      <c r="B71" s="24"/>
      <c r="C71" s="24"/>
      <c r="D71" s="24"/>
    </row>
    <row r="72" spans="1:4" ht="11.25" customHeight="1">
      <c r="A72" s="4" t="s">
        <v>0</v>
      </c>
      <c r="B72" s="22"/>
      <c r="D72" s="22"/>
    </row>
    <row r="73" spans="1:4" ht="11.25" customHeight="1">
      <c r="A73" s="4" t="s">
        <v>1</v>
      </c>
      <c r="B73" s="3"/>
      <c r="C73" s="3"/>
      <c r="D73" s="3"/>
    </row>
    <row r="74" ht="11.25" customHeight="1">
      <c r="A74" s="4" t="s">
        <v>20</v>
      </c>
    </row>
    <row r="75" spans="1:4" ht="11.25" customHeight="1">
      <c r="A75" s="4" t="s">
        <v>10</v>
      </c>
      <c r="B75" s="3"/>
      <c r="C75" s="6">
        <v>1</v>
      </c>
      <c r="D75" s="6">
        <v>0.5</v>
      </c>
    </row>
    <row r="76" spans="1:4" ht="11.25" customHeight="1">
      <c r="A76" s="4" t="s">
        <v>18</v>
      </c>
      <c r="B76" s="34">
        <v>0.8</v>
      </c>
      <c r="C76" s="34">
        <v>0.81</v>
      </c>
      <c r="D76" s="34">
        <v>0.82</v>
      </c>
    </row>
    <row r="77" spans="1:4" ht="11.25" customHeight="1">
      <c r="A77" s="4" t="s">
        <v>11</v>
      </c>
      <c r="B77" s="34">
        <v>0.02</v>
      </c>
      <c r="C77" s="34">
        <v>0.05</v>
      </c>
      <c r="D77" s="34">
        <v>0.06</v>
      </c>
    </row>
    <row r="78" spans="1:5" ht="11.25" customHeight="1">
      <c r="A78" s="4" t="s">
        <v>2</v>
      </c>
      <c r="B78" s="38">
        <v>100</v>
      </c>
      <c r="C78" s="38">
        <v>385</v>
      </c>
      <c r="D78" s="38">
        <v>470</v>
      </c>
      <c r="E78" s="7" t="s">
        <v>58</v>
      </c>
    </row>
    <row r="79" spans="1:4" ht="11.25" customHeight="1">
      <c r="A79" s="4" t="s">
        <v>3</v>
      </c>
      <c r="B79" s="34">
        <v>0.1</v>
      </c>
      <c r="C79" s="34">
        <v>0.1</v>
      </c>
      <c r="D79" s="34">
        <v>0.1</v>
      </c>
    </row>
    <row r="80" spans="1:4" ht="11.25" customHeight="1">
      <c r="A80" s="4" t="s">
        <v>4</v>
      </c>
      <c r="B80" s="34">
        <v>0.1</v>
      </c>
      <c r="C80" s="25">
        <f>B80</f>
        <v>0.1</v>
      </c>
      <c r="D80" s="25">
        <f>C80</f>
        <v>0.1</v>
      </c>
    </row>
    <row r="81" spans="1:4" ht="11.25" customHeight="1">
      <c r="A81" s="4" t="s">
        <v>5</v>
      </c>
      <c r="B81" s="34">
        <v>0.3</v>
      </c>
      <c r="C81" s="25">
        <f>B81</f>
        <v>0.3</v>
      </c>
      <c r="D81" s="25">
        <f>C81</f>
        <v>0.3</v>
      </c>
    </row>
    <row r="82" spans="1:4" ht="11.25" customHeight="1">
      <c r="A82" s="4"/>
      <c r="B82" s="35"/>
      <c r="C82" s="36"/>
      <c r="D82" s="36"/>
    </row>
    <row r="83" ht="11.25" customHeight="1">
      <c r="A83" s="4" t="s">
        <v>21</v>
      </c>
    </row>
    <row r="84" spans="1:4" ht="11.25" customHeight="1">
      <c r="A84" s="4" t="s">
        <v>13</v>
      </c>
      <c r="B84" s="29">
        <v>60</v>
      </c>
      <c r="C84" s="29">
        <v>60</v>
      </c>
      <c r="D84" s="29">
        <v>80</v>
      </c>
    </row>
    <row r="85" spans="1:4" ht="11.25" customHeight="1">
      <c r="A85" s="4" t="s">
        <v>19</v>
      </c>
      <c r="B85" s="29">
        <v>30</v>
      </c>
      <c r="C85" s="29">
        <v>30</v>
      </c>
      <c r="D85" s="29">
        <v>20</v>
      </c>
    </row>
    <row r="86" spans="1:4" ht="11.25" customHeight="1">
      <c r="A86" s="4" t="s">
        <v>14</v>
      </c>
      <c r="B86" s="29">
        <v>30</v>
      </c>
      <c r="C86" s="29">
        <v>30</v>
      </c>
      <c r="D86" s="29">
        <v>30</v>
      </c>
    </row>
    <row r="87" spans="1:4" ht="11.25" customHeight="1">
      <c r="A87" s="15" t="s">
        <v>15</v>
      </c>
      <c r="B87" s="29"/>
      <c r="C87" s="29">
        <v>500</v>
      </c>
      <c r="D87" s="29">
        <v>500</v>
      </c>
    </row>
    <row r="88" spans="1:4" ht="11.25" customHeight="1">
      <c r="A88" s="4" t="s">
        <v>16</v>
      </c>
      <c r="B88" s="29"/>
      <c r="C88" s="29">
        <v>-500</v>
      </c>
      <c r="D88" s="29">
        <v>-500</v>
      </c>
    </row>
    <row r="89" spans="1:4" ht="11.25" customHeight="1">
      <c r="A89" s="4" t="s">
        <v>17</v>
      </c>
      <c r="B89" s="29">
        <v>0</v>
      </c>
      <c r="C89" s="29">
        <v>0</v>
      </c>
      <c r="D89" s="29">
        <v>0</v>
      </c>
    </row>
    <row r="90" spans="1:4" ht="11.25" customHeight="1">
      <c r="A90" s="4" t="s">
        <v>57</v>
      </c>
      <c r="B90" s="29">
        <v>50</v>
      </c>
      <c r="C90" s="29">
        <v>50</v>
      </c>
      <c r="D90" s="29">
        <v>50</v>
      </c>
    </row>
    <row r="91" ht="11.25" customHeight="1"/>
    <row r="92" spans="1:4" ht="11.25" customHeight="1">
      <c r="A92" s="7"/>
      <c r="B92" s="7"/>
      <c r="C92" s="7"/>
      <c r="D92" s="7"/>
    </row>
    <row r="93" spans="1:4" ht="11.25" customHeight="1">
      <c r="A93" s="7"/>
      <c r="B93" s="7"/>
      <c r="C93" s="7"/>
      <c r="D93" s="7"/>
    </row>
    <row r="94" spans="1:4" ht="11.25" customHeight="1">
      <c r="A94" s="7"/>
      <c r="B94" s="7"/>
      <c r="C94" s="7"/>
      <c r="D94" s="7"/>
    </row>
    <row r="95" spans="1:4" ht="11.25" customHeight="1">
      <c r="A95" s="7"/>
      <c r="B95" s="7"/>
      <c r="C95" s="7"/>
      <c r="D95" s="7"/>
    </row>
    <row r="96" spans="1:4" ht="11.25" customHeight="1">
      <c r="A96" s="7"/>
      <c r="B96" s="7"/>
      <c r="C96" s="7"/>
      <c r="D96" s="7"/>
    </row>
    <row r="97" spans="1:4" ht="11.25" customHeight="1">
      <c r="A97" s="7"/>
      <c r="B97" s="7"/>
      <c r="C97" s="7"/>
      <c r="D97" s="7"/>
    </row>
    <row r="98" spans="1:4" ht="11.25" customHeight="1">
      <c r="A98" s="7"/>
      <c r="B98" s="7"/>
      <c r="C98" s="7"/>
      <c r="D98" s="7"/>
    </row>
    <row r="99" spans="1:4" ht="11.25" customHeight="1">
      <c r="A99" s="7"/>
      <c r="B99" s="7"/>
      <c r="C99" s="7"/>
      <c r="D99" s="7"/>
    </row>
    <row r="100" spans="1:4" ht="11.25" customHeight="1">
      <c r="A100" s="7"/>
      <c r="B100" s="7"/>
      <c r="C100" s="7"/>
      <c r="D100" s="7"/>
    </row>
    <row r="101" spans="1:4" ht="11.25" customHeight="1">
      <c r="A101" s="7"/>
      <c r="B101" s="7"/>
      <c r="C101" s="7"/>
      <c r="D101" s="7"/>
    </row>
    <row r="102" spans="1:4" ht="11.25" customHeight="1">
      <c r="A102" s="7"/>
      <c r="B102" s="7"/>
      <c r="C102" s="7"/>
      <c r="D102" s="7"/>
    </row>
    <row r="103" spans="2:4" ht="11.25" customHeight="1">
      <c r="B103" s="26"/>
      <c r="C103" s="26"/>
      <c r="D103" s="20"/>
    </row>
    <row r="104" spans="2:4" ht="11.25" customHeight="1">
      <c r="B104" s="26"/>
      <c r="C104" s="26"/>
      <c r="D104" s="20"/>
    </row>
    <row r="105" spans="2:4" ht="11.25" customHeight="1">
      <c r="B105" s="26"/>
      <c r="C105" s="26"/>
      <c r="D105" s="26"/>
    </row>
    <row r="106" ht="11.25" customHeight="1"/>
    <row r="107" spans="2:4" ht="12.75">
      <c r="B107" s="33"/>
      <c r="C107" s="33"/>
      <c r="D107" s="33"/>
    </row>
    <row r="108" spans="2:4" ht="12.75">
      <c r="B108" s="33"/>
      <c r="C108" s="33"/>
      <c r="D108" s="33"/>
    </row>
    <row r="109" spans="2:4" ht="12.75">
      <c r="B109" s="33"/>
      <c r="C109" s="33"/>
      <c r="D109" s="33"/>
    </row>
    <row r="110" spans="2:4" ht="12.75">
      <c r="B110" s="33"/>
      <c r="C110" s="37"/>
      <c r="D110" s="37"/>
    </row>
    <row r="111" spans="2:4" ht="12.75">
      <c r="B111" s="33"/>
      <c r="C111" s="37"/>
      <c r="D111" s="37"/>
    </row>
    <row r="112" spans="3:4" ht="12.75">
      <c r="C112" s="26"/>
      <c r="D112" s="26"/>
    </row>
    <row r="113" spans="3:4" ht="12.75">
      <c r="C113" s="26"/>
      <c r="D113" s="26"/>
    </row>
  </sheetData>
  <printOptions headings="1"/>
  <pageMargins left="0.95" right="0.32" top="0.62" bottom="0.59" header="0.5" footer="0.5"/>
  <pageSetup orientation="portrait" paperSize="9" scale="96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5"/>
  <sheetViews>
    <sheetView showGridLines="0" view="pageBreakPreview" zoomScaleSheetLayoutView="100" workbookViewId="0" topLeftCell="A1">
      <selection activeCell="C3" sqref="C3"/>
    </sheetView>
  </sheetViews>
  <sheetFormatPr defaultColWidth="9.00390625" defaultRowHeight="12"/>
  <cols>
    <col min="1" max="1" width="26.125" style="89" customWidth="1"/>
    <col min="2" max="4" width="11.375" style="70" customWidth="1"/>
    <col min="5" max="5" width="4.125" style="1" customWidth="1"/>
    <col min="6" max="6" width="7.25390625" style="1" customWidth="1"/>
    <col min="7" max="8" width="9.00390625" style="1" customWidth="1"/>
    <col min="9" max="16384" width="11.375" style="1" customWidth="1"/>
  </cols>
  <sheetData>
    <row r="1" spans="1:10" ht="10.5" customHeight="1">
      <c r="A1" s="69" t="s">
        <v>56</v>
      </c>
      <c r="C1" s="71"/>
      <c r="D1" s="71"/>
      <c r="J1" s="72"/>
    </row>
    <row r="2" spans="1:10" ht="10.5" customHeight="1" thickBot="1">
      <c r="A2" s="73" t="s">
        <v>160</v>
      </c>
      <c r="B2" s="74">
        <v>2000</v>
      </c>
      <c r="C2" s="74">
        <v>2001</v>
      </c>
      <c r="D2" s="74">
        <v>2002</v>
      </c>
      <c r="F2" s="75">
        <v>2000</v>
      </c>
      <c r="G2" s="75">
        <v>2001</v>
      </c>
      <c r="H2" s="75">
        <v>2002</v>
      </c>
      <c r="J2" s="72"/>
    </row>
    <row r="3" spans="1:8" ht="10.5" customHeight="1">
      <c r="A3" s="76" t="s">
        <v>22</v>
      </c>
      <c r="B3" s="77">
        <v>87000</v>
      </c>
      <c r="C3" s="77">
        <v>84016</v>
      </c>
      <c r="D3" s="77">
        <v>74233</v>
      </c>
      <c r="F3" s="78">
        <f>B3/B$3</f>
        <v>1</v>
      </c>
      <c r="G3" s="78">
        <f>C3/C$3</f>
        <v>1</v>
      </c>
      <c r="H3" s="78">
        <f>D3/D$3</f>
        <v>1</v>
      </c>
    </row>
    <row r="4" spans="1:28" s="83" customFormat="1" ht="10.5" customHeight="1">
      <c r="A4" s="79" t="s">
        <v>23</v>
      </c>
      <c r="B4" s="80">
        <v>63895</v>
      </c>
      <c r="C4" s="80">
        <v>60810</v>
      </c>
      <c r="D4" s="80">
        <v>53350</v>
      </c>
      <c r="E4" s="81"/>
      <c r="F4" s="131"/>
      <c r="G4" s="131"/>
      <c r="H4" s="13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10" s="81" customFormat="1" ht="10.5" customHeight="1">
      <c r="A5" s="84" t="s">
        <v>24</v>
      </c>
      <c r="B5" s="77">
        <f>B3-B4</f>
        <v>23105</v>
      </c>
      <c r="C5" s="77">
        <f>C3-C4</f>
        <v>23206</v>
      </c>
      <c r="D5" s="77">
        <f>D3-D4</f>
        <v>20883</v>
      </c>
      <c r="F5" s="132"/>
      <c r="G5" s="132"/>
      <c r="H5" s="132"/>
      <c r="J5" s="85"/>
    </row>
    <row r="6" spans="1:15" ht="10.5" customHeight="1">
      <c r="A6" s="84" t="s">
        <v>98</v>
      </c>
      <c r="B6" s="86">
        <f>16640-6264</f>
        <v>10376</v>
      </c>
      <c r="C6" s="86">
        <f>15455-4126</f>
        <v>11329</v>
      </c>
      <c r="D6" s="86">
        <f>13534-3334</f>
        <v>10200</v>
      </c>
      <c r="E6" s="81"/>
      <c r="F6" s="132"/>
      <c r="G6" s="132"/>
      <c r="H6" s="132"/>
      <c r="J6" s="81"/>
      <c r="K6" s="81"/>
      <c r="L6" s="81"/>
      <c r="M6" s="81"/>
      <c r="N6" s="81"/>
      <c r="O6" s="81"/>
    </row>
    <row r="7" spans="1:11" ht="10.5" customHeight="1">
      <c r="A7" s="87" t="s">
        <v>99</v>
      </c>
      <c r="B7" s="80">
        <v>6782</v>
      </c>
      <c r="C7" s="80">
        <v>5819</v>
      </c>
      <c r="D7" s="80">
        <f>5067</f>
        <v>5067</v>
      </c>
      <c r="F7" s="131"/>
      <c r="G7" s="131"/>
      <c r="H7" s="131"/>
      <c r="J7" s="81"/>
      <c r="K7" s="81"/>
    </row>
    <row r="8" spans="1:8" ht="10.5" customHeight="1">
      <c r="A8" s="88" t="s">
        <v>52</v>
      </c>
      <c r="B8" s="86">
        <f>B5-B6-B7</f>
        <v>5947</v>
      </c>
      <c r="C8" s="86">
        <f>C5-C6-C7</f>
        <v>6058</v>
      </c>
      <c r="D8" s="86">
        <f>D5-D6-D7</f>
        <v>5616</v>
      </c>
      <c r="F8" s="132"/>
      <c r="G8" s="132"/>
      <c r="H8" s="132"/>
    </row>
    <row r="9" spans="1:8" ht="10.5" customHeight="1">
      <c r="A9" s="79" t="s">
        <v>28</v>
      </c>
      <c r="B9" s="80">
        <v>6264</v>
      </c>
      <c r="C9" s="80">
        <v>4126</v>
      </c>
      <c r="D9" s="80">
        <v>3334</v>
      </c>
      <c r="F9" s="131"/>
      <c r="G9" s="131"/>
      <c r="H9" s="131"/>
    </row>
    <row r="10" spans="1:8" ht="10.5" customHeight="1">
      <c r="A10" s="84" t="s">
        <v>29</v>
      </c>
      <c r="B10" s="77">
        <f>B8-B9</f>
        <v>-317</v>
      </c>
      <c r="C10" s="77">
        <f>C8-C9</f>
        <v>1932</v>
      </c>
      <c r="D10" s="77">
        <f>D8-D9</f>
        <v>2282</v>
      </c>
      <c r="F10" s="132"/>
      <c r="G10" s="132"/>
      <c r="H10" s="132"/>
    </row>
    <row r="11" spans="1:8" ht="10.5" customHeight="1">
      <c r="A11" s="84" t="s">
        <v>100</v>
      </c>
      <c r="B11" s="80">
        <f>2762+49+173-32+43</f>
        <v>2995</v>
      </c>
      <c r="C11" s="80">
        <f>1321-114+18+94+224</f>
        <v>1543</v>
      </c>
      <c r="D11" s="80">
        <f>642+142+61+31+214</f>
        <v>1090</v>
      </c>
      <c r="F11" s="131"/>
      <c r="G11" s="131"/>
      <c r="H11" s="131"/>
    </row>
    <row r="12" spans="1:8" ht="10.5" customHeight="1">
      <c r="A12" s="76" t="s">
        <v>30</v>
      </c>
      <c r="B12" s="77">
        <f>B10+B11</f>
        <v>2678</v>
      </c>
      <c r="C12" s="77">
        <f>C10+C11</f>
        <v>3475</v>
      </c>
      <c r="D12" s="77">
        <f>D10+D11</f>
        <v>3372</v>
      </c>
      <c r="F12" s="132"/>
      <c r="G12" s="132"/>
      <c r="H12" s="132"/>
    </row>
    <row r="13" spans="1:8" ht="10.5" customHeight="1">
      <c r="A13" s="79" t="s">
        <v>101</v>
      </c>
      <c r="B13" s="80">
        <v>781</v>
      </c>
      <c r="C13" s="80">
        <v>849</v>
      </c>
      <c r="D13" s="80">
        <v>867</v>
      </c>
      <c r="F13" s="131"/>
      <c r="G13" s="131"/>
      <c r="H13" s="131"/>
    </row>
    <row r="14" spans="1:8" ht="10.5" customHeight="1">
      <c r="A14" s="79" t="s">
        <v>102</v>
      </c>
      <c r="B14" s="80">
        <v>191</v>
      </c>
      <c r="C14" s="80">
        <v>-29</v>
      </c>
      <c r="D14" s="80">
        <v>-60</v>
      </c>
      <c r="F14" s="131"/>
      <c r="G14" s="131"/>
      <c r="H14" s="131"/>
    </row>
    <row r="15" spans="1:8" ht="10.5" customHeight="1">
      <c r="A15" s="79" t="s">
        <v>31</v>
      </c>
      <c r="B15" s="80">
        <f>B12-B13+B14</f>
        <v>2088</v>
      </c>
      <c r="C15" s="80">
        <f>C12-C13+C14</f>
        <v>2597</v>
      </c>
      <c r="D15" s="80">
        <f>D12-D13+D14</f>
        <v>2445</v>
      </c>
      <c r="F15" s="132"/>
      <c r="G15" s="132"/>
      <c r="H15" s="132"/>
    </row>
    <row r="16" ht="10.5" customHeight="1"/>
    <row r="17" spans="1:8" ht="10.5" customHeight="1" thickBot="1">
      <c r="A17" s="90" t="s">
        <v>61</v>
      </c>
      <c r="B17" s="91"/>
      <c r="C17" s="92"/>
      <c r="D17" s="93"/>
      <c r="E17" s="59"/>
      <c r="F17" s="59"/>
      <c r="G17" s="59"/>
      <c r="H17" s="59"/>
    </row>
    <row r="18" spans="1:8" ht="10.5" customHeight="1">
      <c r="A18" s="94" t="s">
        <v>33</v>
      </c>
      <c r="B18" s="133"/>
      <c r="C18" s="133"/>
      <c r="D18" s="133"/>
      <c r="E18" s="59"/>
      <c r="F18" s="59"/>
      <c r="G18" s="59"/>
      <c r="H18" s="59"/>
    </row>
    <row r="19" spans="1:8" ht="10.5" customHeight="1">
      <c r="A19" s="94" t="s">
        <v>69</v>
      </c>
      <c r="B19" s="134"/>
      <c r="C19" s="134"/>
      <c r="D19" s="134"/>
      <c r="E19" s="59"/>
      <c r="F19" s="59" t="s">
        <v>105</v>
      </c>
      <c r="G19" s="59"/>
      <c r="H19" s="59"/>
    </row>
    <row r="20" spans="1:8" ht="10.5" customHeight="1">
      <c r="A20" s="94" t="s">
        <v>62</v>
      </c>
      <c r="B20" s="134"/>
      <c r="C20" s="134"/>
      <c r="D20" s="134"/>
      <c r="E20" s="59"/>
      <c r="F20" s="59"/>
      <c r="G20" s="59"/>
      <c r="H20" s="59"/>
    </row>
    <row r="21" spans="1:8" ht="10.5" customHeight="1">
      <c r="A21" s="96" t="s">
        <v>66</v>
      </c>
      <c r="B21" s="135"/>
      <c r="C21" s="135"/>
      <c r="D21" s="135"/>
      <c r="E21" s="59"/>
      <c r="F21" s="59" t="s">
        <v>106</v>
      </c>
      <c r="G21" s="59"/>
      <c r="H21" s="59"/>
    </row>
    <row r="22" spans="1:8" ht="10.5" customHeight="1">
      <c r="A22" s="94" t="s">
        <v>82</v>
      </c>
      <c r="B22" s="134"/>
      <c r="C22" s="134"/>
      <c r="D22" s="134"/>
      <c r="E22" s="59"/>
      <c r="F22" s="59" t="s">
        <v>107</v>
      </c>
      <c r="G22" s="59"/>
      <c r="H22" s="59"/>
    </row>
    <row r="23" spans="1:8" ht="10.5" customHeight="1">
      <c r="A23" s="94" t="s">
        <v>88</v>
      </c>
      <c r="B23" s="134"/>
      <c r="C23" s="134"/>
      <c r="D23" s="134"/>
      <c r="E23" s="59"/>
      <c r="F23" s="59" t="s">
        <v>89</v>
      </c>
      <c r="G23" s="59"/>
      <c r="H23" s="59"/>
    </row>
    <row r="24" spans="1:8" ht="10.5" customHeight="1">
      <c r="A24" s="94" t="s">
        <v>83</v>
      </c>
      <c r="B24" s="136"/>
      <c r="C24" s="136"/>
      <c r="D24" s="136"/>
      <c r="E24" s="59"/>
      <c r="F24" s="59" t="s">
        <v>159</v>
      </c>
      <c r="G24" s="59"/>
      <c r="H24" s="59"/>
    </row>
    <row r="25" spans="1:8" ht="10.5" customHeight="1">
      <c r="A25" s="94" t="s">
        <v>87</v>
      </c>
      <c r="B25" s="99" t="s">
        <v>132</v>
      </c>
      <c r="C25" s="99" t="s">
        <v>132</v>
      </c>
      <c r="D25" s="99" t="s">
        <v>132</v>
      </c>
      <c r="E25" s="59"/>
      <c r="F25" s="59"/>
      <c r="G25" s="59"/>
      <c r="H25" s="59"/>
    </row>
    <row r="26" spans="1:8" ht="10.5" customHeight="1">
      <c r="A26" s="94"/>
      <c r="B26" s="99"/>
      <c r="C26" s="99"/>
      <c r="D26" s="99"/>
      <c r="E26" s="59"/>
      <c r="F26" s="59"/>
      <c r="G26" s="59"/>
      <c r="H26" s="59"/>
    </row>
    <row r="27" spans="2:4" ht="10.5" customHeight="1">
      <c r="B27" s="100"/>
      <c r="C27" s="100"/>
      <c r="D27" s="100"/>
    </row>
    <row r="28" spans="1:7" ht="10.5" customHeight="1">
      <c r="A28" s="69" t="s">
        <v>63</v>
      </c>
      <c r="B28" s="145">
        <f>B2</f>
        <v>2000</v>
      </c>
      <c r="C28" s="145">
        <f>C2</f>
        <v>2001</v>
      </c>
      <c r="D28" s="145">
        <f>D2</f>
        <v>2002</v>
      </c>
      <c r="G28" s="101" t="s">
        <v>103</v>
      </c>
    </row>
    <row r="29" spans="1:7" ht="10.5" customHeight="1">
      <c r="A29" s="76" t="s">
        <v>34</v>
      </c>
      <c r="B29" s="77">
        <f>7802+791</f>
        <v>8593</v>
      </c>
      <c r="C29" s="77">
        <f>11196+399</f>
        <v>11595</v>
      </c>
      <c r="D29" s="77">
        <f>12149+650</f>
        <v>12799</v>
      </c>
      <c r="G29" s="137"/>
    </row>
    <row r="30" spans="1:7" ht="10.5" customHeight="1">
      <c r="A30" s="88" t="s">
        <v>35</v>
      </c>
      <c r="B30" s="86">
        <f>17734+1113+10167</f>
        <v>29014</v>
      </c>
      <c r="C30" s="86">
        <f>15230+1212+5353</f>
        <v>21795</v>
      </c>
      <c r="D30" s="86">
        <f>4750+1063+14511</f>
        <v>20324</v>
      </c>
      <c r="G30" s="137"/>
    </row>
    <row r="31" spans="1:7" ht="10.5" customHeight="1">
      <c r="A31" s="88" t="s">
        <v>36</v>
      </c>
      <c r="B31" s="86">
        <v>13406</v>
      </c>
      <c r="C31" s="86">
        <v>10672</v>
      </c>
      <c r="D31" s="86">
        <v>10366</v>
      </c>
      <c r="G31" s="137"/>
    </row>
    <row r="32" spans="1:7" ht="10.5" customHeight="1">
      <c r="A32" s="76" t="s">
        <v>37</v>
      </c>
      <c r="B32" s="77">
        <f>SUM(B29:B31)</f>
        <v>51013</v>
      </c>
      <c r="C32" s="77">
        <f>SUM(C29:C31)</f>
        <v>44062</v>
      </c>
      <c r="D32" s="77">
        <f>SUM(D29:D31)</f>
        <v>43489</v>
      </c>
      <c r="G32" s="138"/>
    </row>
    <row r="33" spans="1:7" ht="10.5" customHeight="1">
      <c r="A33" s="79" t="s">
        <v>38</v>
      </c>
      <c r="B33" s="80">
        <f>90118-51013</f>
        <v>39105</v>
      </c>
      <c r="C33" s="80">
        <f>77939-44062</f>
        <v>33877</v>
      </c>
      <c r="D33" s="80">
        <f>77605-43489</f>
        <v>34116</v>
      </c>
      <c r="G33" s="137"/>
    </row>
    <row r="34" spans="1:7" ht="10.5" customHeight="1">
      <c r="A34" s="79" t="s">
        <v>39</v>
      </c>
      <c r="B34" s="103">
        <f>B32+B33</f>
        <v>90118</v>
      </c>
      <c r="C34" s="103">
        <f>C32+C33</f>
        <v>77939</v>
      </c>
      <c r="D34" s="103">
        <f>D32+D33</f>
        <v>77605</v>
      </c>
      <c r="G34" s="138"/>
    </row>
    <row r="35" spans="2:7" ht="10.5" customHeight="1">
      <c r="B35" s="70" t="s">
        <v>6</v>
      </c>
      <c r="G35" s="139"/>
    </row>
    <row r="36" spans="1:7" ht="10.5" customHeight="1">
      <c r="A36" s="69" t="s">
        <v>64</v>
      </c>
      <c r="D36" s="105"/>
      <c r="G36" s="139"/>
    </row>
    <row r="37" spans="1:7" ht="10.5" customHeight="1">
      <c r="A37" s="76" t="s">
        <v>40</v>
      </c>
      <c r="B37" s="77">
        <v>10798</v>
      </c>
      <c r="C37" s="77">
        <v>8649</v>
      </c>
      <c r="D37" s="77">
        <v>8404</v>
      </c>
      <c r="G37" s="137"/>
    </row>
    <row r="38" spans="1:7" ht="10.5" customHeight="1">
      <c r="A38" s="88" t="s">
        <v>65</v>
      </c>
      <c r="B38" s="86">
        <v>754</v>
      </c>
      <c r="C38" s="86">
        <v>661</v>
      </c>
      <c r="D38" s="86">
        <v>870</v>
      </c>
      <c r="G38" s="138"/>
    </row>
    <row r="39" spans="1:7" ht="10.5" customHeight="1">
      <c r="A39" s="79" t="s">
        <v>41</v>
      </c>
      <c r="B39" s="86">
        <f>2637+10864+19471</f>
        <v>32972</v>
      </c>
      <c r="C39" s="86">
        <f>2103+9608+13691</f>
        <v>25402</v>
      </c>
      <c r="D39" s="86">
        <f>1745+8884+12125</f>
        <v>22754</v>
      </c>
      <c r="G39" s="137"/>
    </row>
    <row r="40" spans="1:7" ht="10.5" customHeight="1">
      <c r="A40" s="76" t="s">
        <v>42</v>
      </c>
      <c r="B40" s="77">
        <f>B37+B38+B39</f>
        <v>44524</v>
      </c>
      <c r="C40" s="77">
        <f>C37+C38+C39</f>
        <v>34712</v>
      </c>
      <c r="D40" s="77">
        <f>D37+D38+D39</f>
        <v>32028</v>
      </c>
      <c r="G40" s="138"/>
    </row>
    <row r="41" spans="1:7" ht="10.5" customHeight="1">
      <c r="A41" s="88" t="s">
        <v>43</v>
      </c>
      <c r="B41" s="86">
        <f>9973+4721+111+2957</f>
        <v>17762</v>
      </c>
      <c r="C41" s="86">
        <f>10243+5326+195+3401</f>
        <v>19165</v>
      </c>
      <c r="D41" s="86">
        <f>11433+5843+534+3418</f>
        <v>21228</v>
      </c>
      <c r="G41" s="137"/>
    </row>
    <row r="42" spans="1:7" ht="10.5" customHeight="1">
      <c r="A42" s="88" t="s">
        <v>44</v>
      </c>
      <c r="B42" s="86">
        <f>23812+4020-2088</f>
        <v>25744</v>
      </c>
      <c r="C42" s="86">
        <f>23521+541-2597</f>
        <v>21465</v>
      </c>
      <c r="D42" s="86">
        <f>23715-2445+634</f>
        <v>21904</v>
      </c>
      <c r="G42" s="137"/>
    </row>
    <row r="43" spans="1:7" ht="10.5" customHeight="1">
      <c r="A43" s="79" t="s">
        <v>45</v>
      </c>
      <c r="B43" s="80">
        <f>B15</f>
        <v>2088</v>
      </c>
      <c r="C43" s="80">
        <f>C15</f>
        <v>2597</v>
      </c>
      <c r="D43" s="80">
        <f>D15</f>
        <v>2445</v>
      </c>
      <c r="G43" s="137"/>
    </row>
    <row r="44" spans="1:4" ht="10.5" customHeight="1">
      <c r="A44" s="106" t="s">
        <v>46</v>
      </c>
      <c r="B44" s="103">
        <f>B40+B41+B42+B43</f>
        <v>90118</v>
      </c>
      <c r="C44" s="103">
        <f>C40+C41+C42+C43</f>
        <v>77939</v>
      </c>
      <c r="D44" s="103">
        <f>D40+D41+D42+D43</f>
        <v>77605</v>
      </c>
    </row>
    <row r="45" spans="1:4" ht="10.5" customHeight="1">
      <c r="A45" s="107"/>
      <c r="B45" s="108"/>
      <c r="C45" s="108"/>
      <c r="D45" s="108"/>
    </row>
    <row r="46" spans="1:4" ht="10.5" customHeight="1">
      <c r="A46" s="89" t="s">
        <v>32</v>
      </c>
      <c r="B46" s="140"/>
      <c r="C46" s="140"/>
      <c r="D46" s="140"/>
    </row>
    <row r="47" spans="1:6" ht="10.5" customHeight="1">
      <c r="A47" s="89" t="s">
        <v>60</v>
      </c>
      <c r="B47" s="140"/>
      <c r="C47" s="140"/>
      <c r="D47" s="140"/>
      <c r="F47" s="1" t="s">
        <v>104</v>
      </c>
    </row>
    <row r="48" spans="1:6" ht="10.5" customHeight="1">
      <c r="A48" s="110"/>
      <c r="B48" s="109"/>
      <c r="C48" s="109"/>
      <c r="D48" s="109"/>
      <c r="F48" s="56"/>
    </row>
    <row r="49" spans="1:7" ht="10.5" customHeight="1" thickBot="1">
      <c r="A49" s="111" t="s">
        <v>72</v>
      </c>
      <c r="B49" s="112">
        <v>2001</v>
      </c>
      <c r="C49" s="112">
        <v>2002</v>
      </c>
      <c r="D49" s="112">
        <v>2003</v>
      </c>
      <c r="E49" s="59"/>
      <c r="F49" s="59"/>
      <c r="G49" s="101" t="s">
        <v>103</v>
      </c>
    </row>
    <row r="50" spans="1:7" ht="10.5" customHeight="1">
      <c r="A50" s="94" t="s">
        <v>47</v>
      </c>
      <c r="B50" s="141"/>
      <c r="C50" s="141"/>
      <c r="D50" s="141"/>
      <c r="E50" s="59"/>
      <c r="F50" s="59"/>
      <c r="G50" s="137"/>
    </row>
    <row r="51" spans="1:7" ht="10.5" customHeight="1">
      <c r="A51" s="114" t="s">
        <v>73</v>
      </c>
      <c r="B51" s="141"/>
      <c r="C51" s="141"/>
      <c r="D51" s="141"/>
      <c r="E51" s="59"/>
      <c r="F51" s="59"/>
      <c r="G51" s="137"/>
    </row>
    <row r="52" spans="1:7" ht="10.5" customHeight="1">
      <c r="A52" s="114" t="s">
        <v>108</v>
      </c>
      <c r="B52" s="142"/>
      <c r="C52" s="142"/>
      <c r="D52" s="142"/>
      <c r="E52" s="59"/>
      <c r="F52" s="59"/>
      <c r="G52" s="137"/>
    </row>
    <row r="53" spans="1:7" ht="10.5" customHeight="1">
      <c r="A53" s="114" t="s">
        <v>91</v>
      </c>
      <c r="B53" s="141"/>
      <c r="C53" s="141"/>
      <c r="D53" s="141"/>
      <c r="E53" s="59"/>
      <c r="F53" s="59"/>
      <c r="G53" s="138"/>
    </row>
    <row r="54" spans="1:7" ht="10.5" customHeight="1">
      <c r="A54" s="114"/>
      <c r="B54" s="141"/>
      <c r="C54" s="141"/>
      <c r="D54" s="141"/>
      <c r="E54" s="59"/>
      <c r="F54" s="59"/>
      <c r="G54" s="138"/>
    </row>
    <row r="55" spans="1:7" ht="10.5" customHeight="1">
      <c r="A55" s="114" t="s">
        <v>48</v>
      </c>
      <c r="B55" s="141"/>
      <c r="C55" s="141"/>
      <c r="D55" s="141"/>
      <c r="E55" s="59"/>
      <c r="F55" s="59"/>
      <c r="G55" s="137"/>
    </row>
    <row r="56" spans="1:7" ht="10.5" customHeight="1">
      <c r="A56" s="114" t="s">
        <v>51</v>
      </c>
      <c r="B56" s="142"/>
      <c r="C56" s="142"/>
      <c r="D56" s="142"/>
      <c r="E56" s="59"/>
      <c r="F56" s="59"/>
      <c r="G56" s="137"/>
    </row>
    <row r="57" spans="1:7" ht="10.5" customHeight="1">
      <c r="A57" s="114" t="s">
        <v>50</v>
      </c>
      <c r="B57" s="141"/>
      <c r="C57" s="141"/>
      <c r="D57" s="141"/>
      <c r="E57" s="59"/>
      <c r="F57" s="59"/>
      <c r="G57" s="102"/>
    </row>
    <row r="58" spans="1:7" ht="10.5" customHeight="1">
      <c r="A58" s="114"/>
      <c r="B58" s="113"/>
      <c r="C58" s="113"/>
      <c r="D58" s="113"/>
      <c r="E58" s="59"/>
      <c r="F58" s="59"/>
      <c r="G58" s="102"/>
    </row>
    <row r="59" spans="1:7" ht="10.5" customHeight="1" thickBot="1">
      <c r="A59" s="116" t="s">
        <v>74</v>
      </c>
      <c r="B59" s="117"/>
      <c r="C59" s="117"/>
      <c r="D59" s="117"/>
      <c r="E59" s="59"/>
      <c r="F59" s="59"/>
      <c r="G59" s="102"/>
    </row>
    <row r="60" spans="1:7" ht="10.5" customHeight="1">
      <c r="A60" s="94" t="s">
        <v>49</v>
      </c>
      <c r="B60" s="143"/>
      <c r="C60" s="143"/>
      <c r="D60" s="143"/>
      <c r="E60" s="59"/>
      <c r="F60" s="59"/>
      <c r="G60" s="137"/>
    </row>
    <row r="61" spans="1:7" ht="10.5" customHeight="1">
      <c r="A61" s="94" t="s">
        <v>53</v>
      </c>
      <c r="B61" s="142"/>
      <c r="C61" s="142"/>
      <c r="D61" s="142"/>
      <c r="E61" s="59"/>
      <c r="F61" s="59"/>
      <c r="G61" s="137"/>
    </row>
    <row r="62" spans="1:7" ht="10.5" customHeight="1">
      <c r="A62" s="94" t="s">
        <v>76</v>
      </c>
      <c r="B62" s="141"/>
      <c r="C62" s="141"/>
      <c r="D62" s="141"/>
      <c r="E62" s="59"/>
      <c r="F62" s="59"/>
      <c r="G62" s="137"/>
    </row>
    <row r="63" spans="1:7" ht="10.5" customHeight="1">
      <c r="A63" s="94" t="s">
        <v>75</v>
      </c>
      <c r="B63" s="118"/>
      <c r="C63" s="118"/>
      <c r="D63" s="118"/>
      <c r="E63" s="59"/>
      <c r="F63" s="59"/>
      <c r="G63" s="102"/>
    </row>
    <row r="64" spans="1:255" ht="10.5" customHeight="1">
      <c r="A64" s="94" t="s">
        <v>164</v>
      </c>
      <c r="B64" s="143"/>
      <c r="C64" s="143"/>
      <c r="D64" s="143"/>
      <c r="E64" s="59"/>
      <c r="F64" s="59" t="s">
        <v>165</v>
      </c>
      <c r="G64" s="102"/>
      <c r="I64" s="94"/>
      <c r="J64" s="118"/>
      <c r="K64" s="118"/>
      <c r="L64" s="118"/>
      <c r="M64" s="59"/>
      <c r="N64" s="59" t="s">
        <v>165</v>
      </c>
      <c r="O64" s="102"/>
      <c r="Q64" s="94" t="s">
        <v>164</v>
      </c>
      <c r="R64" s="118">
        <f>R39-R29</f>
        <v>0</v>
      </c>
      <c r="S64" s="118">
        <f>S39-S29</f>
        <v>0</v>
      </c>
      <c r="T64" s="118">
        <f>T39-T29</f>
        <v>0</v>
      </c>
      <c r="U64" s="59"/>
      <c r="V64" s="59" t="s">
        <v>165</v>
      </c>
      <c r="W64" s="102"/>
      <c r="Y64" s="94" t="s">
        <v>164</v>
      </c>
      <c r="Z64" s="118">
        <f>Z39-Z29</f>
        <v>0</v>
      </c>
      <c r="AA64" s="118">
        <f>AA39-AA29</f>
        <v>0</v>
      </c>
      <c r="AB64" s="118">
        <f>AB39-AB29</f>
        <v>0</v>
      </c>
      <c r="AC64" s="59"/>
      <c r="AD64" s="59" t="s">
        <v>165</v>
      </c>
      <c r="AE64" s="102"/>
      <c r="AG64" s="94" t="s">
        <v>164</v>
      </c>
      <c r="AH64" s="118">
        <f>AH39-AH29</f>
        <v>0</v>
      </c>
      <c r="AI64" s="118">
        <f>AI39-AI29</f>
        <v>0</v>
      </c>
      <c r="AJ64" s="118">
        <f>AJ39-AJ29</f>
        <v>0</v>
      </c>
      <c r="AK64" s="59"/>
      <c r="AL64" s="59" t="s">
        <v>165</v>
      </c>
      <c r="AM64" s="102"/>
      <c r="AO64" s="94" t="s">
        <v>164</v>
      </c>
      <c r="AP64" s="118">
        <f>AP39-AP29</f>
        <v>0</v>
      </c>
      <c r="AQ64" s="118">
        <f>AQ39-AQ29</f>
        <v>0</v>
      </c>
      <c r="AR64" s="118">
        <f>AR39-AR29</f>
        <v>0</v>
      </c>
      <c r="AS64" s="59"/>
      <c r="AT64" s="59" t="s">
        <v>165</v>
      </c>
      <c r="AU64" s="102"/>
      <c r="AW64" s="94" t="s">
        <v>164</v>
      </c>
      <c r="AX64" s="118">
        <f>AX39-AX29</f>
        <v>0</v>
      </c>
      <c r="AY64" s="118">
        <f>AY39-AY29</f>
        <v>0</v>
      </c>
      <c r="AZ64" s="118">
        <f>AZ39-AZ29</f>
        <v>0</v>
      </c>
      <c r="BA64" s="59"/>
      <c r="BB64" s="59" t="s">
        <v>165</v>
      </c>
      <c r="BC64" s="102"/>
      <c r="BE64" s="94" t="s">
        <v>164</v>
      </c>
      <c r="BF64" s="118">
        <f>BF39-BF29</f>
        <v>0</v>
      </c>
      <c r="BG64" s="118">
        <f>BG39-BG29</f>
        <v>0</v>
      </c>
      <c r="BH64" s="118">
        <f>BH39-BH29</f>
        <v>0</v>
      </c>
      <c r="BI64" s="59"/>
      <c r="BJ64" s="59" t="s">
        <v>165</v>
      </c>
      <c r="BK64" s="102"/>
      <c r="BM64" s="94" t="s">
        <v>164</v>
      </c>
      <c r="BN64" s="118">
        <f>BN39-BN29</f>
        <v>0</v>
      </c>
      <c r="BO64" s="118">
        <f>BO39-BO29</f>
        <v>0</v>
      </c>
      <c r="BP64" s="118">
        <f>BP39-BP29</f>
        <v>0</v>
      </c>
      <c r="BQ64" s="59"/>
      <c r="BR64" s="59" t="s">
        <v>165</v>
      </c>
      <c r="BS64" s="102"/>
      <c r="BU64" s="94" t="s">
        <v>164</v>
      </c>
      <c r="BV64" s="118">
        <f>BV39-BV29</f>
        <v>0</v>
      </c>
      <c r="BW64" s="118">
        <f>BW39-BW29</f>
        <v>0</v>
      </c>
      <c r="BX64" s="118">
        <f>BX39-BX29</f>
        <v>0</v>
      </c>
      <c r="BY64" s="59"/>
      <c r="BZ64" s="59" t="s">
        <v>165</v>
      </c>
      <c r="CA64" s="102"/>
      <c r="CC64" s="94" t="s">
        <v>164</v>
      </c>
      <c r="CD64" s="118">
        <f>CD39-CD29</f>
        <v>0</v>
      </c>
      <c r="CE64" s="118">
        <f>CE39-CE29</f>
        <v>0</v>
      </c>
      <c r="CF64" s="118">
        <f>CF39-CF29</f>
        <v>0</v>
      </c>
      <c r="CG64" s="59"/>
      <c r="CH64" s="59" t="s">
        <v>165</v>
      </c>
      <c r="CI64" s="102"/>
      <c r="CK64" s="94" t="s">
        <v>164</v>
      </c>
      <c r="CL64" s="118">
        <f>CL39-CL29</f>
        <v>0</v>
      </c>
      <c r="CM64" s="118">
        <f>CM39-CM29</f>
        <v>0</v>
      </c>
      <c r="CN64" s="118">
        <f>CN39-CN29</f>
        <v>0</v>
      </c>
      <c r="CO64" s="59"/>
      <c r="CP64" s="59" t="s">
        <v>165</v>
      </c>
      <c r="CQ64" s="102"/>
      <c r="CS64" s="94" t="s">
        <v>164</v>
      </c>
      <c r="CT64" s="118">
        <f>CT39-CT29</f>
        <v>0</v>
      </c>
      <c r="CU64" s="118">
        <f>CU39-CU29</f>
        <v>0</v>
      </c>
      <c r="CV64" s="118">
        <f>CV39-CV29</f>
        <v>0</v>
      </c>
      <c r="CW64" s="59"/>
      <c r="CX64" s="59" t="s">
        <v>165</v>
      </c>
      <c r="CY64" s="102"/>
      <c r="DA64" s="94" t="s">
        <v>164</v>
      </c>
      <c r="DB64" s="118">
        <f>DB39-DB29</f>
        <v>0</v>
      </c>
      <c r="DC64" s="118">
        <f>DC39-DC29</f>
        <v>0</v>
      </c>
      <c r="DD64" s="118">
        <f>DD39-DD29</f>
        <v>0</v>
      </c>
      <c r="DE64" s="59"/>
      <c r="DF64" s="59" t="s">
        <v>165</v>
      </c>
      <c r="DG64" s="102"/>
      <c r="DI64" s="94" t="s">
        <v>164</v>
      </c>
      <c r="DJ64" s="118">
        <f>DJ39-DJ29</f>
        <v>0</v>
      </c>
      <c r="DK64" s="118">
        <f>DK39-DK29</f>
        <v>0</v>
      </c>
      <c r="DL64" s="118">
        <f>DL39-DL29</f>
        <v>0</v>
      </c>
      <c r="DM64" s="59"/>
      <c r="DN64" s="59" t="s">
        <v>165</v>
      </c>
      <c r="DO64" s="102"/>
      <c r="DQ64" s="94" t="s">
        <v>164</v>
      </c>
      <c r="DR64" s="118">
        <f>DR39-DR29</f>
        <v>0</v>
      </c>
      <c r="DS64" s="118">
        <f>DS39-DS29</f>
        <v>0</v>
      </c>
      <c r="DT64" s="118">
        <f>DT39-DT29</f>
        <v>0</v>
      </c>
      <c r="DU64" s="59"/>
      <c r="DV64" s="59" t="s">
        <v>165</v>
      </c>
      <c r="DW64" s="102"/>
      <c r="DY64" s="94" t="s">
        <v>164</v>
      </c>
      <c r="DZ64" s="118">
        <f>DZ39-DZ29</f>
        <v>0</v>
      </c>
      <c r="EA64" s="118">
        <f>EA39-EA29</f>
        <v>0</v>
      </c>
      <c r="EB64" s="118">
        <f>EB39-EB29</f>
        <v>0</v>
      </c>
      <c r="EC64" s="59"/>
      <c r="ED64" s="59" t="s">
        <v>165</v>
      </c>
      <c r="EE64" s="102"/>
      <c r="EG64" s="94" t="s">
        <v>164</v>
      </c>
      <c r="EH64" s="118">
        <f>EH39-EH29</f>
        <v>0</v>
      </c>
      <c r="EI64" s="118">
        <f>EI39-EI29</f>
        <v>0</v>
      </c>
      <c r="EJ64" s="118">
        <f>EJ39-EJ29</f>
        <v>0</v>
      </c>
      <c r="EK64" s="59"/>
      <c r="EL64" s="59" t="s">
        <v>165</v>
      </c>
      <c r="EM64" s="102"/>
      <c r="EO64" s="94" t="s">
        <v>164</v>
      </c>
      <c r="EP64" s="118">
        <f>EP39-EP29</f>
        <v>0</v>
      </c>
      <c r="EQ64" s="118">
        <f>EQ39-EQ29</f>
        <v>0</v>
      </c>
      <c r="ER64" s="118">
        <f>ER39-ER29</f>
        <v>0</v>
      </c>
      <c r="ES64" s="59"/>
      <c r="ET64" s="59" t="s">
        <v>165</v>
      </c>
      <c r="EU64" s="102"/>
      <c r="EW64" s="94" t="s">
        <v>164</v>
      </c>
      <c r="EX64" s="118">
        <f>EX39-EX29</f>
        <v>0</v>
      </c>
      <c r="EY64" s="118">
        <f>EY39-EY29</f>
        <v>0</v>
      </c>
      <c r="EZ64" s="118">
        <f>EZ39-EZ29</f>
        <v>0</v>
      </c>
      <c r="FA64" s="59"/>
      <c r="FB64" s="59" t="s">
        <v>165</v>
      </c>
      <c r="FC64" s="102"/>
      <c r="FE64" s="94" t="s">
        <v>164</v>
      </c>
      <c r="FF64" s="118">
        <f>FF39-FF29</f>
        <v>0</v>
      </c>
      <c r="FG64" s="118">
        <f>FG39-FG29</f>
        <v>0</v>
      </c>
      <c r="FH64" s="118">
        <f>FH39-FH29</f>
        <v>0</v>
      </c>
      <c r="FI64" s="59"/>
      <c r="FJ64" s="59" t="s">
        <v>165</v>
      </c>
      <c r="FK64" s="102"/>
      <c r="FM64" s="94" t="s">
        <v>164</v>
      </c>
      <c r="FN64" s="118">
        <f>FN39-FN29</f>
        <v>0</v>
      </c>
      <c r="FO64" s="118">
        <f>FO39-FO29</f>
        <v>0</v>
      </c>
      <c r="FP64" s="118">
        <f>FP39-FP29</f>
        <v>0</v>
      </c>
      <c r="FQ64" s="59"/>
      <c r="FR64" s="59" t="s">
        <v>165</v>
      </c>
      <c r="FS64" s="102"/>
      <c r="FU64" s="94" t="s">
        <v>164</v>
      </c>
      <c r="FV64" s="118">
        <f>FV39-FV29</f>
        <v>0</v>
      </c>
      <c r="FW64" s="118">
        <f>FW39-FW29</f>
        <v>0</v>
      </c>
      <c r="FX64" s="118">
        <f>FX39-FX29</f>
        <v>0</v>
      </c>
      <c r="FY64" s="59"/>
      <c r="FZ64" s="59" t="s">
        <v>165</v>
      </c>
      <c r="GA64" s="102"/>
      <c r="GC64" s="94" t="s">
        <v>164</v>
      </c>
      <c r="GD64" s="118">
        <f>GD39-GD29</f>
        <v>0</v>
      </c>
      <c r="GE64" s="118">
        <f>GE39-GE29</f>
        <v>0</v>
      </c>
      <c r="GF64" s="118">
        <f>GF39-GF29</f>
        <v>0</v>
      </c>
      <c r="GG64" s="59"/>
      <c r="GH64" s="59" t="s">
        <v>165</v>
      </c>
      <c r="GI64" s="102"/>
      <c r="GK64" s="94" t="s">
        <v>164</v>
      </c>
      <c r="GL64" s="118">
        <f>GL39-GL29</f>
        <v>0</v>
      </c>
      <c r="GM64" s="118">
        <f>GM39-GM29</f>
        <v>0</v>
      </c>
      <c r="GN64" s="118">
        <f>GN39-GN29</f>
        <v>0</v>
      </c>
      <c r="GO64" s="59"/>
      <c r="GP64" s="59" t="s">
        <v>165</v>
      </c>
      <c r="GQ64" s="102"/>
      <c r="GS64" s="94" t="s">
        <v>164</v>
      </c>
      <c r="GT64" s="118">
        <f>GT39-GT29</f>
        <v>0</v>
      </c>
      <c r="GU64" s="118">
        <f>GU39-GU29</f>
        <v>0</v>
      </c>
      <c r="GV64" s="118">
        <f>GV39-GV29</f>
        <v>0</v>
      </c>
      <c r="GW64" s="59"/>
      <c r="GX64" s="59" t="s">
        <v>165</v>
      </c>
      <c r="GY64" s="102"/>
      <c r="HA64" s="94" t="s">
        <v>164</v>
      </c>
      <c r="HB64" s="118">
        <f>HB39-HB29</f>
        <v>0</v>
      </c>
      <c r="HC64" s="118">
        <f>HC39-HC29</f>
        <v>0</v>
      </c>
      <c r="HD64" s="118">
        <f>HD39-HD29</f>
        <v>0</v>
      </c>
      <c r="HE64" s="59"/>
      <c r="HF64" s="59" t="s">
        <v>165</v>
      </c>
      <c r="HG64" s="102"/>
      <c r="HI64" s="94" t="s">
        <v>164</v>
      </c>
      <c r="HJ64" s="118">
        <f>HJ39-HJ29</f>
        <v>0</v>
      </c>
      <c r="HK64" s="118">
        <f>HK39-HK29</f>
        <v>0</v>
      </c>
      <c r="HL64" s="118">
        <f>HL39-HL29</f>
        <v>0</v>
      </c>
      <c r="HM64" s="59"/>
      <c r="HN64" s="59" t="s">
        <v>165</v>
      </c>
      <c r="HO64" s="102"/>
      <c r="HQ64" s="94" t="s">
        <v>164</v>
      </c>
      <c r="HR64" s="118">
        <f>HR39-HR29</f>
        <v>0</v>
      </c>
      <c r="HS64" s="118">
        <f>HS39-HS29</f>
        <v>0</v>
      </c>
      <c r="HT64" s="118">
        <f>HT39-HT29</f>
        <v>0</v>
      </c>
      <c r="HU64" s="59"/>
      <c r="HV64" s="59" t="s">
        <v>165</v>
      </c>
      <c r="HW64" s="102"/>
      <c r="HY64" s="94" t="s">
        <v>164</v>
      </c>
      <c r="HZ64" s="118">
        <f>HZ39-HZ29</f>
        <v>0</v>
      </c>
      <c r="IA64" s="118">
        <f>IA39-IA29</f>
        <v>0</v>
      </c>
      <c r="IB64" s="118">
        <f>IB39-IB29</f>
        <v>0</v>
      </c>
      <c r="IC64" s="59"/>
      <c r="ID64" s="59" t="s">
        <v>165</v>
      </c>
      <c r="IE64" s="102"/>
      <c r="IG64" s="94" t="s">
        <v>164</v>
      </c>
      <c r="IH64" s="118">
        <f>IH39-IH29</f>
        <v>0</v>
      </c>
      <c r="II64" s="118">
        <f>II39-II29</f>
        <v>0</v>
      </c>
      <c r="IJ64" s="118">
        <f>IJ39-IJ29</f>
        <v>0</v>
      </c>
      <c r="IK64" s="59"/>
      <c r="IL64" s="59" t="s">
        <v>165</v>
      </c>
      <c r="IM64" s="102"/>
      <c r="IO64" s="94" t="s">
        <v>164</v>
      </c>
      <c r="IP64" s="118">
        <f>IP39-IP29</f>
        <v>0</v>
      </c>
      <c r="IQ64" s="118">
        <f>IQ39-IQ29</f>
        <v>0</v>
      </c>
      <c r="IR64" s="118">
        <f>IR39-IR29</f>
        <v>0</v>
      </c>
      <c r="IS64" s="59"/>
      <c r="IT64" s="59" t="s">
        <v>165</v>
      </c>
      <c r="IU64" s="102"/>
    </row>
    <row r="65" spans="2:7" ht="10.5" customHeight="1">
      <c r="B65" s="109"/>
      <c r="C65" s="109"/>
      <c r="D65" s="109"/>
      <c r="G65" s="102"/>
    </row>
    <row r="66" ht="10.5" customHeight="1" thickBot="1">
      <c r="A66" s="116" t="s">
        <v>77</v>
      </c>
    </row>
    <row r="67" spans="1:4" ht="10.5" customHeight="1">
      <c r="A67" s="94" t="s">
        <v>78</v>
      </c>
      <c r="B67" s="143"/>
      <c r="C67" s="143"/>
      <c r="D67" s="143"/>
    </row>
    <row r="68" spans="1:4" ht="10.5" customHeight="1">
      <c r="A68" s="94" t="s">
        <v>79</v>
      </c>
      <c r="B68" s="143"/>
      <c r="C68" s="143"/>
      <c r="D68" s="143"/>
    </row>
    <row r="69" spans="1:4" ht="10.5" customHeight="1">
      <c r="A69" s="94" t="s">
        <v>80</v>
      </c>
      <c r="B69" s="143"/>
      <c r="C69" s="143"/>
      <c r="D69" s="143"/>
    </row>
    <row r="70" spans="1:4" ht="10.5" customHeight="1">
      <c r="A70" s="94" t="s">
        <v>54</v>
      </c>
      <c r="B70" s="133"/>
      <c r="C70" s="133"/>
      <c r="D70" s="133"/>
    </row>
    <row r="71" spans="1:4" ht="10.5" customHeight="1">
      <c r="A71" s="94" t="s">
        <v>81</v>
      </c>
      <c r="B71" s="144"/>
      <c r="C71" s="144"/>
      <c r="D71" s="144"/>
    </row>
    <row r="72" spans="1:4" ht="10.5" customHeight="1">
      <c r="A72" s="94" t="s">
        <v>95</v>
      </c>
      <c r="B72" s="144"/>
      <c r="C72" s="144"/>
      <c r="D72" s="144"/>
    </row>
    <row r="73" spans="2:4" ht="11.25" customHeight="1">
      <c r="B73" s="120"/>
      <c r="C73" s="120"/>
      <c r="D73" s="120"/>
    </row>
    <row r="74" spans="1:4" ht="11.25" customHeight="1">
      <c r="A74" s="110"/>
      <c r="B74" s="109"/>
      <c r="D74" s="109"/>
    </row>
    <row r="75" spans="1:4" ht="11.25" customHeight="1">
      <c r="A75" s="110"/>
      <c r="B75" s="121"/>
      <c r="C75" s="121"/>
      <c r="D75" s="121"/>
    </row>
    <row r="76" ht="11.25" customHeight="1">
      <c r="A76" s="110"/>
    </row>
    <row r="77" spans="1:4" ht="11.25" customHeight="1">
      <c r="A77" s="110"/>
      <c r="B77" s="121"/>
      <c r="C77" s="122"/>
      <c r="D77" s="122"/>
    </row>
    <row r="78" spans="1:4" ht="11.25" customHeight="1">
      <c r="A78" s="110" t="s">
        <v>119</v>
      </c>
      <c r="B78" s="123"/>
      <c r="C78" s="123"/>
      <c r="D78" s="123"/>
    </row>
    <row r="79" spans="1:4" ht="11.25" customHeight="1">
      <c r="A79" s="110"/>
      <c r="B79" s="123"/>
      <c r="C79" s="123"/>
      <c r="D79" s="123"/>
    </row>
    <row r="80" spans="1:4" ht="11.25" customHeight="1">
      <c r="A80" s="110"/>
      <c r="B80" s="124"/>
      <c r="C80" s="124"/>
      <c r="D80" s="124"/>
    </row>
    <row r="81" spans="1:4" ht="11.25" customHeight="1">
      <c r="A81" s="110" t="s">
        <v>109</v>
      </c>
      <c r="B81" s="1"/>
      <c r="C81" s="123"/>
      <c r="D81" s="123"/>
    </row>
    <row r="82" spans="1:4" ht="11.25" customHeight="1">
      <c r="A82" s="89" t="s">
        <v>120</v>
      </c>
      <c r="B82" s="1"/>
      <c r="C82" s="125"/>
      <c r="D82" s="125"/>
    </row>
    <row r="83" spans="1:4" ht="11.25" customHeight="1">
      <c r="A83" s="89" t="s">
        <v>121</v>
      </c>
      <c r="B83" s="123"/>
      <c r="C83" s="125"/>
      <c r="D83" s="125"/>
    </row>
    <row r="84" spans="2:4" ht="11.25" customHeight="1">
      <c r="B84" s="123"/>
      <c r="C84" s="125"/>
      <c r="D84" s="125"/>
    </row>
    <row r="85" spans="1:4" ht="11.25" customHeight="1">
      <c r="A85" s="110" t="s">
        <v>110</v>
      </c>
      <c r="B85" s="123"/>
      <c r="C85" s="125"/>
      <c r="D85" s="125"/>
    </row>
    <row r="86" spans="1:4" ht="11.25" customHeight="1">
      <c r="A86" s="89" t="s">
        <v>123</v>
      </c>
      <c r="B86" s="126"/>
      <c r="C86" s="127"/>
      <c r="D86" s="127"/>
    </row>
    <row r="87" spans="2:4" ht="11.25" customHeight="1">
      <c r="B87" s="126"/>
      <c r="C87" s="127"/>
      <c r="D87" s="127"/>
    </row>
    <row r="88" ht="11.25" customHeight="1">
      <c r="A88" s="110" t="s">
        <v>111</v>
      </c>
    </row>
    <row r="89" ht="11.25" customHeight="1">
      <c r="A89" s="89" t="s">
        <v>122</v>
      </c>
    </row>
    <row r="90" spans="1:4" ht="11.25" customHeight="1">
      <c r="A90" s="110"/>
      <c r="B90" s="105"/>
      <c r="C90" s="105"/>
      <c r="D90" s="105"/>
    </row>
    <row r="91" spans="1:4" ht="11.25" customHeight="1">
      <c r="A91" s="110" t="s">
        <v>112</v>
      </c>
      <c r="B91" s="105"/>
      <c r="C91" s="105"/>
      <c r="D91" s="105"/>
    </row>
    <row r="92" spans="1:4" ht="11.25" customHeight="1">
      <c r="A92" s="89" t="s">
        <v>124</v>
      </c>
      <c r="B92" s="105"/>
      <c r="C92" s="105"/>
      <c r="D92" s="105"/>
    </row>
    <row r="93" spans="1:4" ht="11.25" customHeight="1">
      <c r="A93" s="89" t="s">
        <v>125</v>
      </c>
      <c r="B93" s="105"/>
      <c r="C93" s="105"/>
      <c r="D93" s="105"/>
    </row>
    <row r="94" spans="2:4" ht="11.25" customHeight="1">
      <c r="B94" s="105"/>
      <c r="C94" s="105"/>
      <c r="D94" s="105"/>
    </row>
    <row r="95" spans="1:4" ht="11.25" customHeight="1">
      <c r="A95" s="110" t="s">
        <v>113</v>
      </c>
      <c r="B95" s="105"/>
      <c r="C95" s="105"/>
      <c r="D95" s="105"/>
    </row>
    <row r="96" spans="1:4" ht="11.25" customHeight="1">
      <c r="A96" s="89" t="s">
        <v>126</v>
      </c>
      <c r="B96" s="105"/>
      <c r="C96" s="105"/>
      <c r="D96" s="105"/>
    </row>
    <row r="97" spans="1:4" ht="11.25" customHeight="1">
      <c r="A97" s="89" t="s">
        <v>127</v>
      </c>
      <c r="B97" s="105"/>
      <c r="C97" s="105"/>
      <c r="D97" s="105"/>
    </row>
    <row r="98" spans="2:4" ht="11.25" customHeight="1">
      <c r="B98" s="105"/>
      <c r="C98" s="105"/>
      <c r="D98" s="105"/>
    </row>
    <row r="99" spans="1:4" ht="11.25" customHeight="1">
      <c r="A99" s="128" t="s">
        <v>114</v>
      </c>
      <c r="B99" s="105"/>
      <c r="C99" s="105"/>
      <c r="D99" s="105"/>
    </row>
    <row r="100" spans="1:4" ht="11.25" customHeight="1">
      <c r="A100" s="89" t="s">
        <v>128</v>
      </c>
      <c r="B100" s="105"/>
      <c r="C100" s="105"/>
      <c r="D100" s="105"/>
    </row>
    <row r="101" spans="2:4" ht="11.25" customHeight="1">
      <c r="B101" s="105"/>
      <c r="C101" s="105"/>
      <c r="D101" s="105"/>
    </row>
    <row r="102" ht="11.25" customHeight="1">
      <c r="A102" s="110" t="s">
        <v>115</v>
      </c>
    </row>
    <row r="103" spans="1:4" ht="11.25" customHeight="1">
      <c r="A103" s="89" t="s">
        <v>129</v>
      </c>
      <c r="B103" s="1"/>
      <c r="C103" s="1"/>
      <c r="D103" s="1"/>
    </row>
    <row r="104" spans="2:4" ht="11.25" customHeight="1">
      <c r="B104" s="1"/>
      <c r="C104" s="1"/>
      <c r="D104" s="1"/>
    </row>
    <row r="105" spans="1:4" ht="11.25" customHeight="1">
      <c r="A105" s="110" t="s">
        <v>116</v>
      </c>
      <c r="B105" s="1"/>
      <c r="C105" s="1"/>
      <c r="D105" s="1"/>
    </row>
    <row r="106" spans="1:4" ht="11.25" customHeight="1">
      <c r="A106" s="89" t="s">
        <v>133</v>
      </c>
      <c r="B106" s="1"/>
      <c r="C106" s="1"/>
      <c r="D106" s="1"/>
    </row>
    <row r="107" spans="1:4" ht="11.25" customHeight="1">
      <c r="A107" s="110" t="s">
        <v>117</v>
      </c>
      <c r="B107" s="1"/>
      <c r="C107" s="1"/>
      <c r="D107" s="1"/>
    </row>
    <row r="108" spans="1:4" ht="11.25" customHeight="1">
      <c r="A108" s="110"/>
      <c r="B108" s="1"/>
      <c r="C108" s="1"/>
      <c r="D108" s="1"/>
    </row>
    <row r="109" spans="1:4" ht="11.25" customHeight="1">
      <c r="A109" s="110" t="s">
        <v>118</v>
      </c>
      <c r="B109" s="1"/>
      <c r="C109" s="1"/>
      <c r="D109" s="1"/>
    </row>
    <row r="110" spans="1:4" ht="11.25" customHeight="1">
      <c r="A110" s="89" t="s">
        <v>130</v>
      </c>
      <c r="B110" s="1"/>
      <c r="C110" s="1"/>
      <c r="D110" s="1"/>
    </row>
    <row r="111" spans="1:4" ht="11.25" customHeight="1">
      <c r="A111" s="89" t="s">
        <v>131</v>
      </c>
      <c r="B111" s="1"/>
      <c r="C111" s="1"/>
      <c r="D111" s="1"/>
    </row>
    <row r="112" spans="2:4" ht="11.25" customHeight="1">
      <c r="B112" s="1"/>
      <c r="C112" s="1"/>
      <c r="D112" s="1"/>
    </row>
    <row r="113" spans="1:4" ht="11.25" customHeight="1">
      <c r="A113" s="110" t="s">
        <v>135</v>
      </c>
      <c r="B113" s="1"/>
      <c r="C113" s="1"/>
      <c r="D113" s="1"/>
    </row>
    <row r="114" spans="1:4" ht="11.25" customHeight="1">
      <c r="A114" s="89" t="s">
        <v>136</v>
      </c>
      <c r="B114" s="1"/>
      <c r="C114" s="1"/>
      <c r="D114" s="1"/>
    </row>
    <row r="115" spans="1:4" ht="11.25" customHeight="1">
      <c r="A115" s="89" t="s">
        <v>134</v>
      </c>
      <c r="B115" s="1"/>
      <c r="C115" s="1"/>
      <c r="D115" s="1"/>
    </row>
    <row r="116" spans="2:4" ht="11.25" customHeight="1">
      <c r="B116" s="100"/>
      <c r="C116" s="100"/>
      <c r="D116" s="108"/>
    </row>
    <row r="117" spans="2:4" ht="11.25" customHeight="1">
      <c r="B117" s="100"/>
      <c r="C117" s="100"/>
      <c r="D117" s="108"/>
    </row>
    <row r="118" spans="1:4" ht="11.25" customHeight="1">
      <c r="A118" s="110" t="s">
        <v>119</v>
      </c>
      <c r="B118" s="100"/>
      <c r="C118" s="100"/>
      <c r="D118" s="100"/>
    </row>
    <row r="119" ht="11.25" customHeight="1"/>
    <row r="120" spans="1:4" ht="11.25">
      <c r="A120" s="110" t="s">
        <v>109</v>
      </c>
      <c r="B120" s="129"/>
      <c r="C120" s="129"/>
      <c r="D120" s="129"/>
    </row>
    <row r="121" spans="1:4" ht="11.25">
      <c r="A121" s="1" t="s">
        <v>137</v>
      </c>
      <c r="B121" s="129"/>
      <c r="C121" s="129"/>
      <c r="D121" s="129"/>
    </row>
    <row r="122" spans="1:4" ht="11.25">
      <c r="A122" s="1" t="s">
        <v>138</v>
      </c>
      <c r="B122" s="129"/>
      <c r="C122" s="129"/>
      <c r="D122" s="129"/>
    </row>
    <row r="123" spans="1:4" ht="11.25">
      <c r="A123" s="89" t="s">
        <v>139</v>
      </c>
      <c r="B123" s="129"/>
      <c r="C123" s="130"/>
      <c r="D123" s="130"/>
    </row>
    <row r="124" spans="2:4" ht="11.25">
      <c r="B124" s="129"/>
      <c r="C124" s="130"/>
      <c r="D124" s="130"/>
    </row>
    <row r="125" spans="1:4" ht="11.25">
      <c r="A125" s="110" t="s">
        <v>140</v>
      </c>
      <c r="C125" s="100"/>
      <c r="D125" s="100"/>
    </row>
    <row r="126" spans="1:4" ht="11.25">
      <c r="A126" s="89" t="s">
        <v>141</v>
      </c>
      <c r="C126" s="100"/>
      <c r="D126" s="100"/>
    </row>
    <row r="127" ht="11.25">
      <c r="A127" s="89" t="s">
        <v>142</v>
      </c>
    </row>
    <row r="128" ht="11.25">
      <c r="A128" s="89" t="s">
        <v>143</v>
      </c>
    </row>
    <row r="130" ht="11.25">
      <c r="A130" s="89" t="s">
        <v>144</v>
      </c>
    </row>
    <row r="131" ht="11.25">
      <c r="A131" s="89" t="s">
        <v>145</v>
      </c>
    </row>
    <row r="132" ht="11.25">
      <c r="A132" s="89" t="s">
        <v>146</v>
      </c>
    </row>
    <row r="133" ht="11.25">
      <c r="A133" s="89" t="s">
        <v>147</v>
      </c>
    </row>
    <row r="135" ht="11.25">
      <c r="A135" s="89" t="s">
        <v>148</v>
      </c>
    </row>
    <row r="136" ht="11.25">
      <c r="A136" s="89" t="s">
        <v>149</v>
      </c>
    </row>
    <row r="138" ht="11.25">
      <c r="A138" s="89" t="s">
        <v>150</v>
      </c>
    </row>
    <row r="139" ht="11.25">
      <c r="A139" s="89" t="s">
        <v>151</v>
      </c>
    </row>
    <row r="140" ht="11.25">
      <c r="A140" s="89" t="s">
        <v>152</v>
      </c>
    </row>
    <row r="142" ht="11.25">
      <c r="A142" s="89" t="s">
        <v>153</v>
      </c>
    </row>
    <row r="143" ht="11.25">
      <c r="A143" s="89" t="s">
        <v>154</v>
      </c>
    </row>
    <row r="144" ht="11.25">
      <c r="A144" s="89" t="s">
        <v>155</v>
      </c>
    </row>
    <row r="145" ht="11.25">
      <c r="A145" s="89" t="s">
        <v>156</v>
      </c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5"/>
  <sheetViews>
    <sheetView showGridLines="0" view="pageBreakPreview" zoomScaleSheetLayoutView="100" workbookViewId="0" topLeftCell="A1">
      <selection activeCell="J10" sqref="J10"/>
    </sheetView>
  </sheetViews>
  <sheetFormatPr defaultColWidth="9.00390625" defaultRowHeight="12"/>
  <cols>
    <col min="1" max="1" width="26.125" style="89" customWidth="1"/>
    <col min="2" max="4" width="11.375" style="70" customWidth="1"/>
    <col min="5" max="5" width="4.125" style="1" customWidth="1"/>
    <col min="6" max="6" width="7.25390625" style="1" customWidth="1"/>
    <col min="7" max="8" width="9.00390625" style="1" customWidth="1"/>
    <col min="9" max="16384" width="11.375" style="1" customWidth="1"/>
  </cols>
  <sheetData>
    <row r="1" spans="1:10" ht="10.5" customHeight="1">
      <c r="A1" s="69" t="s">
        <v>56</v>
      </c>
      <c r="C1" s="71"/>
      <c r="D1" s="71"/>
      <c r="J1" s="72"/>
    </row>
    <row r="2" spans="1:10" ht="10.5" customHeight="1" thickBot="1">
      <c r="A2" s="73" t="s">
        <v>161</v>
      </c>
      <c r="B2" s="74">
        <v>2000</v>
      </c>
      <c r="C2" s="74">
        <v>2001</v>
      </c>
      <c r="D2" s="74">
        <v>2002</v>
      </c>
      <c r="F2" s="75">
        <v>2000</v>
      </c>
      <c r="G2" s="75">
        <v>2001</v>
      </c>
      <c r="H2" s="75">
        <v>2002</v>
      </c>
      <c r="J2" s="72"/>
    </row>
    <row r="3" spans="1:8" ht="10.5" customHeight="1">
      <c r="A3" s="76" t="s">
        <v>22</v>
      </c>
      <c r="B3" s="77">
        <v>87000</v>
      </c>
      <c r="C3" s="77">
        <v>84016</v>
      </c>
      <c r="D3" s="77">
        <v>74233</v>
      </c>
      <c r="F3" s="78">
        <f aca="true" t="shared" si="0" ref="F3:F15">B3/B$3</f>
        <v>1</v>
      </c>
      <c r="G3" s="78">
        <f aca="true" t="shared" si="1" ref="G3:G15">C3/C$3</f>
        <v>1</v>
      </c>
      <c r="H3" s="78">
        <f aca="true" t="shared" si="2" ref="H3:H15">D3/D$3</f>
        <v>1</v>
      </c>
    </row>
    <row r="4" spans="1:28" s="83" customFormat="1" ht="10.5" customHeight="1">
      <c r="A4" s="79" t="s">
        <v>23</v>
      </c>
      <c r="B4" s="80">
        <v>63895</v>
      </c>
      <c r="C4" s="80">
        <v>60810</v>
      </c>
      <c r="D4" s="80">
        <v>53350</v>
      </c>
      <c r="E4" s="81"/>
      <c r="F4" s="82">
        <f t="shared" si="0"/>
        <v>0.7344252873563218</v>
      </c>
      <c r="G4" s="82">
        <f t="shared" si="1"/>
        <v>0.7237907065320891</v>
      </c>
      <c r="H4" s="82">
        <f t="shared" si="2"/>
        <v>0.7186830654830062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10" s="81" customFormat="1" ht="10.5" customHeight="1">
      <c r="A5" s="84" t="s">
        <v>24</v>
      </c>
      <c r="B5" s="77">
        <f>B3-B4</f>
        <v>23105</v>
      </c>
      <c r="C5" s="77">
        <f>C3-C4</f>
        <v>23206</v>
      </c>
      <c r="D5" s="77">
        <f>D3-D4</f>
        <v>20883</v>
      </c>
      <c r="F5" s="78">
        <f t="shared" si="0"/>
        <v>0.26557471264367816</v>
      </c>
      <c r="G5" s="78">
        <f t="shared" si="1"/>
        <v>0.2762092934679109</v>
      </c>
      <c r="H5" s="78">
        <f t="shared" si="2"/>
        <v>0.2813169345169938</v>
      </c>
      <c r="J5" s="85"/>
    </row>
    <row r="6" spans="1:15" ht="10.5" customHeight="1">
      <c r="A6" s="84" t="s">
        <v>98</v>
      </c>
      <c r="B6" s="86">
        <f>16640-6264</f>
        <v>10376</v>
      </c>
      <c r="C6" s="86">
        <f>15455-4126</f>
        <v>11329</v>
      </c>
      <c r="D6" s="86">
        <f>13534-3334</f>
        <v>10200</v>
      </c>
      <c r="E6" s="81"/>
      <c r="F6" s="78">
        <f t="shared" si="0"/>
        <v>0.11926436781609195</v>
      </c>
      <c r="G6" s="78">
        <f t="shared" si="1"/>
        <v>0.1348433631689202</v>
      </c>
      <c r="H6" s="78">
        <f t="shared" si="2"/>
        <v>0.1374051971495157</v>
      </c>
      <c r="J6" s="81"/>
      <c r="K6" s="81"/>
      <c r="L6" s="81"/>
      <c r="M6" s="81"/>
      <c r="N6" s="81"/>
      <c r="O6" s="81"/>
    </row>
    <row r="7" spans="1:11" ht="10.5" customHeight="1">
      <c r="A7" s="87" t="s">
        <v>99</v>
      </c>
      <c r="B7" s="80">
        <v>6782</v>
      </c>
      <c r="C7" s="80">
        <v>5819</v>
      </c>
      <c r="D7" s="80">
        <f>5067</f>
        <v>5067</v>
      </c>
      <c r="F7" s="82">
        <f t="shared" si="0"/>
        <v>0.07795402298850575</v>
      </c>
      <c r="G7" s="82">
        <f t="shared" si="1"/>
        <v>0.06926061702532851</v>
      </c>
      <c r="H7" s="82">
        <f t="shared" si="2"/>
        <v>0.0682580523486859</v>
      </c>
      <c r="J7" s="81"/>
      <c r="K7" s="81"/>
    </row>
    <row r="8" spans="1:8" ht="10.5" customHeight="1">
      <c r="A8" s="88" t="s">
        <v>52</v>
      </c>
      <c r="B8" s="86">
        <f>B5-B6-B7</f>
        <v>5947</v>
      </c>
      <c r="C8" s="86">
        <f>C5-C6-C7</f>
        <v>6058</v>
      </c>
      <c r="D8" s="86">
        <f>D5-D6-D7</f>
        <v>5616</v>
      </c>
      <c r="F8" s="78">
        <f t="shared" si="0"/>
        <v>0.06835632183908046</v>
      </c>
      <c r="G8" s="78">
        <f t="shared" si="1"/>
        <v>0.07210531327366215</v>
      </c>
      <c r="H8" s="78">
        <f t="shared" si="2"/>
        <v>0.07565368501879217</v>
      </c>
    </row>
    <row r="9" spans="1:8" ht="10.5" customHeight="1">
      <c r="A9" s="79" t="s">
        <v>28</v>
      </c>
      <c r="B9" s="80">
        <v>6264</v>
      </c>
      <c r="C9" s="80">
        <v>4126</v>
      </c>
      <c r="D9" s="80">
        <v>3334</v>
      </c>
      <c r="F9" s="82">
        <f t="shared" si="0"/>
        <v>0.072</v>
      </c>
      <c r="G9" s="82">
        <f t="shared" si="1"/>
        <v>0.049109693391734904</v>
      </c>
      <c r="H9" s="82">
        <f t="shared" si="2"/>
        <v>0.04491263993102798</v>
      </c>
    </row>
    <row r="10" spans="1:8" ht="10.5" customHeight="1">
      <c r="A10" s="84" t="s">
        <v>29</v>
      </c>
      <c r="B10" s="77">
        <f>B8-B9</f>
        <v>-317</v>
      </c>
      <c r="C10" s="77">
        <f>C8-C9</f>
        <v>1932</v>
      </c>
      <c r="D10" s="77">
        <f>D8-D9</f>
        <v>2282</v>
      </c>
      <c r="F10" s="78">
        <f t="shared" si="0"/>
        <v>-0.0036436781609195403</v>
      </c>
      <c r="G10" s="78">
        <f t="shared" si="1"/>
        <v>0.022995619881927252</v>
      </c>
      <c r="H10" s="78">
        <f t="shared" si="2"/>
        <v>0.0307410450877642</v>
      </c>
    </row>
    <row r="11" spans="1:8" ht="10.5" customHeight="1">
      <c r="A11" s="84" t="s">
        <v>100</v>
      </c>
      <c r="B11" s="80">
        <f>2762+49+173-32+43</f>
        <v>2995</v>
      </c>
      <c r="C11" s="80">
        <f>1321-114+18+94+224</f>
        <v>1543</v>
      </c>
      <c r="D11" s="80">
        <f>642+142+61+31+214</f>
        <v>1090</v>
      </c>
      <c r="F11" s="82">
        <f t="shared" si="0"/>
        <v>0.03442528735632184</v>
      </c>
      <c r="G11" s="82">
        <f t="shared" si="1"/>
        <v>0.018365549419158255</v>
      </c>
      <c r="H11" s="82">
        <f t="shared" si="2"/>
        <v>0.014683496558134522</v>
      </c>
    </row>
    <row r="12" spans="1:8" ht="10.5" customHeight="1">
      <c r="A12" s="76" t="s">
        <v>30</v>
      </c>
      <c r="B12" s="77">
        <f>B10+B11</f>
        <v>2678</v>
      </c>
      <c r="C12" s="77">
        <f>C10+C11</f>
        <v>3475</v>
      </c>
      <c r="D12" s="77">
        <f>D10+D11</f>
        <v>3372</v>
      </c>
      <c r="F12" s="78">
        <f t="shared" si="0"/>
        <v>0.0307816091954023</v>
      </c>
      <c r="G12" s="78">
        <f t="shared" si="1"/>
        <v>0.04136116930108551</v>
      </c>
      <c r="H12" s="78">
        <f t="shared" si="2"/>
        <v>0.04542454164589872</v>
      </c>
    </row>
    <row r="13" spans="1:8" ht="10.5" customHeight="1">
      <c r="A13" s="79" t="s">
        <v>101</v>
      </c>
      <c r="B13" s="80">
        <v>781</v>
      </c>
      <c r="C13" s="80">
        <v>849</v>
      </c>
      <c r="D13" s="80">
        <v>867</v>
      </c>
      <c r="F13" s="82">
        <f t="shared" si="0"/>
        <v>0.008977011494252873</v>
      </c>
      <c r="G13" s="82">
        <f t="shared" si="1"/>
        <v>0.010105218053704056</v>
      </c>
      <c r="H13" s="82">
        <f t="shared" si="2"/>
        <v>0.011679441757708835</v>
      </c>
    </row>
    <row r="14" spans="1:8" ht="10.5" customHeight="1">
      <c r="A14" s="79" t="s">
        <v>102</v>
      </c>
      <c r="B14" s="80">
        <v>191</v>
      </c>
      <c r="C14" s="80">
        <v>-29</v>
      </c>
      <c r="D14" s="80">
        <v>-60</v>
      </c>
      <c r="F14" s="82">
        <f t="shared" si="0"/>
        <v>0.002195402298850575</v>
      </c>
      <c r="G14" s="82">
        <f t="shared" si="1"/>
        <v>-0.00034517234812416684</v>
      </c>
      <c r="H14" s="82">
        <f t="shared" si="2"/>
        <v>-0.0008082658655853865</v>
      </c>
    </row>
    <row r="15" spans="1:8" ht="10.5" customHeight="1">
      <c r="A15" s="79" t="s">
        <v>31</v>
      </c>
      <c r="B15" s="80">
        <f>B12-B13+B14</f>
        <v>2088</v>
      </c>
      <c r="C15" s="80">
        <f>C12-C13+C14</f>
        <v>2597</v>
      </c>
      <c r="D15" s="80">
        <f>D12-D13+D14</f>
        <v>2445</v>
      </c>
      <c r="F15" s="78">
        <f t="shared" si="0"/>
        <v>0.024</v>
      </c>
      <c r="G15" s="78">
        <f t="shared" si="1"/>
        <v>0.030910778899257283</v>
      </c>
      <c r="H15" s="78">
        <f t="shared" si="2"/>
        <v>0.0329368340226045</v>
      </c>
    </row>
    <row r="16" ht="10.5" customHeight="1"/>
    <row r="17" spans="1:8" ht="10.5" customHeight="1" thickBot="1">
      <c r="A17" s="90" t="s">
        <v>61</v>
      </c>
      <c r="B17" s="91"/>
      <c r="C17" s="92"/>
      <c r="D17" s="93"/>
      <c r="E17" s="59"/>
      <c r="F17" s="59"/>
      <c r="G17" s="59"/>
      <c r="H17" s="59"/>
    </row>
    <row r="18" spans="1:8" ht="10.5" customHeight="1">
      <c r="A18" s="94" t="s">
        <v>33</v>
      </c>
      <c r="B18" s="93"/>
      <c r="C18" s="93">
        <f>C3/B3-1</f>
        <v>-0.0342988505747126</v>
      </c>
      <c r="D18" s="93">
        <f>D3/C3-1</f>
        <v>-0.11644210626547324</v>
      </c>
      <c r="E18" s="59"/>
      <c r="F18" s="59"/>
      <c r="G18" s="59"/>
      <c r="H18" s="59"/>
    </row>
    <row r="19" spans="1:8" ht="10.5" customHeight="1">
      <c r="A19" s="94" t="s">
        <v>69</v>
      </c>
      <c r="B19" s="95">
        <f>B5/B3</f>
        <v>0.26557471264367816</v>
      </c>
      <c r="C19" s="95">
        <f>C5/C3</f>
        <v>0.2762092934679109</v>
      </c>
      <c r="D19" s="95">
        <f>D5/D3</f>
        <v>0.2813169345169938</v>
      </c>
      <c r="E19" s="59"/>
      <c r="F19" s="59" t="s">
        <v>105</v>
      </c>
      <c r="G19" s="59"/>
      <c r="H19" s="59"/>
    </row>
    <row r="20" spans="1:8" ht="10.5" customHeight="1">
      <c r="A20" s="94" t="s">
        <v>62</v>
      </c>
      <c r="B20" s="95">
        <f>B8/B3</f>
        <v>0.06835632183908046</v>
      </c>
      <c r="C20" s="95">
        <f>C8/C3</f>
        <v>0.07210531327366215</v>
      </c>
      <c r="D20" s="95">
        <f>D8/D3</f>
        <v>0.07565368501879217</v>
      </c>
      <c r="E20" s="59"/>
      <c r="F20" s="59"/>
      <c r="G20" s="59"/>
      <c r="H20" s="59"/>
    </row>
    <row r="21" spans="1:8" ht="10.5" customHeight="1">
      <c r="A21" s="96" t="s">
        <v>66</v>
      </c>
      <c r="B21" s="97">
        <f>B15/B3</f>
        <v>0.024</v>
      </c>
      <c r="C21" s="97">
        <f>C15/C3</f>
        <v>0.030910778899257283</v>
      </c>
      <c r="D21" s="97">
        <f>D15/D3</f>
        <v>0.0329368340226045</v>
      </c>
      <c r="E21" s="59"/>
      <c r="F21" s="59" t="s">
        <v>106</v>
      </c>
      <c r="G21" s="59"/>
      <c r="H21" s="59"/>
    </row>
    <row r="22" spans="1:8" ht="10.5" customHeight="1">
      <c r="A22" s="94" t="s">
        <v>82</v>
      </c>
      <c r="B22" s="95">
        <f>B15/B42</f>
        <v>0.08110627719080174</v>
      </c>
      <c r="C22" s="95">
        <f>C15/C42</f>
        <v>0.12098765432098765</v>
      </c>
      <c r="D22" s="95">
        <f>D15/D42</f>
        <v>0.11162344777209642</v>
      </c>
      <c r="E22" s="59"/>
      <c r="F22" s="59" t="s">
        <v>107</v>
      </c>
      <c r="G22" s="59"/>
      <c r="H22" s="59"/>
    </row>
    <row r="23" spans="1:8" ht="10.5" customHeight="1">
      <c r="A23" s="94" t="s">
        <v>88</v>
      </c>
      <c r="B23" s="95">
        <f>B10/B53</f>
        <v>-0.004034824224219128</v>
      </c>
      <c r="C23" s="95">
        <f>C10/C53</f>
        <v>0.028151364583485116</v>
      </c>
      <c r="D23" s="95">
        <f>D10/D53</f>
        <v>0.033396262311396</v>
      </c>
      <c r="E23" s="59"/>
      <c r="F23" s="59" t="s">
        <v>89</v>
      </c>
      <c r="G23" s="59"/>
      <c r="H23" s="59"/>
    </row>
    <row r="24" spans="1:8" ht="10.5" customHeight="1">
      <c r="A24" s="94" t="s">
        <v>83</v>
      </c>
      <c r="B24" s="98">
        <f>B15+B9</f>
        <v>8352</v>
      </c>
      <c r="C24" s="98">
        <f>C15+C9</f>
        <v>6723</v>
      </c>
      <c r="D24" s="98">
        <f>D15+D9</f>
        <v>5779</v>
      </c>
      <c r="E24" s="59"/>
      <c r="F24" s="59" t="s">
        <v>159</v>
      </c>
      <c r="G24" s="59"/>
      <c r="H24" s="59"/>
    </row>
    <row r="25" spans="1:8" ht="10.5" customHeight="1">
      <c r="A25" s="94" t="s">
        <v>87</v>
      </c>
      <c r="B25" s="99" t="s">
        <v>132</v>
      </c>
      <c r="C25" s="99" t="s">
        <v>132</v>
      </c>
      <c r="D25" s="99" t="s">
        <v>132</v>
      </c>
      <c r="E25" s="59"/>
      <c r="F25" s="59"/>
      <c r="G25" s="59"/>
      <c r="H25" s="59"/>
    </row>
    <row r="26" spans="1:8" ht="10.5" customHeight="1">
      <c r="A26" s="94"/>
      <c r="B26" s="99"/>
      <c r="C26" s="99"/>
      <c r="D26" s="99"/>
      <c r="E26" s="59"/>
      <c r="F26" s="59"/>
      <c r="G26" s="59"/>
      <c r="H26" s="59"/>
    </row>
    <row r="27" spans="2:4" ht="10.5" customHeight="1">
      <c r="B27" s="100"/>
      <c r="C27" s="100"/>
      <c r="D27" s="100"/>
    </row>
    <row r="28" spans="1:7" ht="10.5" customHeight="1">
      <c r="A28" s="69" t="s">
        <v>63</v>
      </c>
      <c r="B28" s="145">
        <f>B2</f>
        <v>2000</v>
      </c>
      <c r="C28" s="145">
        <f>C2</f>
        <v>2001</v>
      </c>
      <c r="D28" s="145">
        <f>D2</f>
        <v>2002</v>
      </c>
      <c r="G28" s="101" t="s">
        <v>103</v>
      </c>
    </row>
    <row r="29" spans="1:7" ht="10.5" customHeight="1">
      <c r="A29" s="76" t="s">
        <v>34</v>
      </c>
      <c r="B29" s="77">
        <f>7802+791</f>
        <v>8593</v>
      </c>
      <c r="C29" s="77">
        <f>11196+399</f>
        <v>11595</v>
      </c>
      <c r="D29" s="77">
        <f>12149+650</f>
        <v>12799</v>
      </c>
      <c r="G29" s="102">
        <f>D29-B29</f>
        <v>4206</v>
      </c>
    </row>
    <row r="30" spans="1:7" ht="10.5" customHeight="1">
      <c r="A30" s="88" t="s">
        <v>35</v>
      </c>
      <c r="B30" s="86">
        <f>17734+1113+10167</f>
        <v>29014</v>
      </c>
      <c r="C30" s="86">
        <f>15230+1212+5353</f>
        <v>21795</v>
      </c>
      <c r="D30" s="86">
        <f>4750+1063+14511</f>
        <v>20324</v>
      </c>
      <c r="G30" s="102">
        <f>D30-B30</f>
        <v>-8690</v>
      </c>
    </row>
    <row r="31" spans="1:7" ht="10.5" customHeight="1">
      <c r="A31" s="88" t="s">
        <v>36</v>
      </c>
      <c r="B31" s="86">
        <v>13406</v>
      </c>
      <c r="C31" s="86">
        <v>10672</v>
      </c>
      <c r="D31" s="86">
        <v>10366</v>
      </c>
      <c r="G31" s="102">
        <f>D31-B31</f>
        <v>-3040</v>
      </c>
    </row>
    <row r="32" spans="1:7" ht="10.5" customHeight="1">
      <c r="A32" s="76" t="s">
        <v>37</v>
      </c>
      <c r="B32" s="77">
        <f>SUM(B29:B31)</f>
        <v>51013</v>
      </c>
      <c r="C32" s="77">
        <f>SUM(C29:C31)</f>
        <v>44062</v>
      </c>
      <c r="D32" s="77">
        <f>SUM(D29:D31)</f>
        <v>43489</v>
      </c>
      <c r="G32" s="102"/>
    </row>
    <row r="33" spans="1:7" ht="10.5" customHeight="1">
      <c r="A33" s="79" t="s">
        <v>38</v>
      </c>
      <c r="B33" s="80">
        <f>90118-51013</f>
        <v>39105</v>
      </c>
      <c r="C33" s="80">
        <f>77939-44062</f>
        <v>33877</v>
      </c>
      <c r="D33" s="80">
        <f>77605-43489</f>
        <v>34116</v>
      </c>
      <c r="G33" s="102">
        <f>D33-B33</f>
        <v>-4989</v>
      </c>
    </row>
    <row r="34" spans="1:7" ht="10.5" customHeight="1">
      <c r="A34" s="79" t="s">
        <v>39</v>
      </c>
      <c r="B34" s="103">
        <f>B32+B33</f>
        <v>90118</v>
      </c>
      <c r="C34" s="103">
        <f>C32+C33</f>
        <v>77939</v>
      </c>
      <c r="D34" s="103">
        <f>D32+D33</f>
        <v>77605</v>
      </c>
      <c r="G34" s="102"/>
    </row>
    <row r="35" spans="2:7" ht="10.5" customHeight="1">
      <c r="B35" s="70" t="s">
        <v>6</v>
      </c>
      <c r="G35" s="104"/>
    </row>
    <row r="36" spans="1:7" ht="10.5" customHeight="1">
      <c r="A36" s="69" t="s">
        <v>64</v>
      </c>
      <c r="D36" s="105"/>
      <c r="G36" s="104"/>
    </row>
    <row r="37" spans="1:7" ht="10.5" customHeight="1">
      <c r="A37" s="76" t="s">
        <v>40</v>
      </c>
      <c r="B37" s="77">
        <v>10798</v>
      </c>
      <c r="C37" s="77">
        <v>8649</v>
      </c>
      <c r="D37" s="77">
        <v>8404</v>
      </c>
      <c r="G37" s="102">
        <f>D37-B37</f>
        <v>-2394</v>
      </c>
    </row>
    <row r="38" spans="1:7" ht="10.5" customHeight="1">
      <c r="A38" s="88" t="s">
        <v>65</v>
      </c>
      <c r="B38" s="86">
        <v>754</v>
      </c>
      <c r="C38" s="86">
        <v>661</v>
      </c>
      <c r="D38" s="86">
        <v>870</v>
      </c>
      <c r="G38" s="102">
        <f>D38-B38</f>
        <v>116</v>
      </c>
    </row>
    <row r="39" spans="1:7" ht="10.5" customHeight="1">
      <c r="A39" s="79" t="s">
        <v>41</v>
      </c>
      <c r="B39" s="86">
        <f>2637+10864+19471</f>
        <v>32972</v>
      </c>
      <c r="C39" s="86">
        <f>2103+9608+13691</f>
        <v>25402</v>
      </c>
      <c r="D39" s="86">
        <f>1745+8884+12125</f>
        <v>22754</v>
      </c>
      <c r="G39" s="102">
        <f>D39-B39</f>
        <v>-10218</v>
      </c>
    </row>
    <row r="40" spans="1:7" ht="10.5" customHeight="1">
      <c r="A40" s="76" t="s">
        <v>42</v>
      </c>
      <c r="B40" s="77">
        <f>B37+B38+B39</f>
        <v>44524</v>
      </c>
      <c r="C40" s="77">
        <f>C37+C38+C39</f>
        <v>34712</v>
      </c>
      <c r="D40" s="77">
        <f>D37+D38+D39</f>
        <v>32028</v>
      </c>
      <c r="G40" s="102"/>
    </row>
    <row r="41" spans="1:7" ht="10.5" customHeight="1">
      <c r="A41" s="88" t="s">
        <v>43</v>
      </c>
      <c r="B41" s="86">
        <f>9973+4721+111+2957</f>
        <v>17762</v>
      </c>
      <c r="C41" s="86">
        <f>10243+5326+195+3401</f>
        <v>19165</v>
      </c>
      <c r="D41" s="86">
        <f>11433+5843+534+3418</f>
        <v>21228</v>
      </c>
      <c r="G41" s="102">
        <f>D41-B41</f>
        <v>3466</v>
      </c>
    </row>
    <row r="42" spans="1:7" ht="10.5" customHeight="1">
      <c r="A42" s="88" t="s">
        <v>44</v>
      </c>
      <c r="B42" s="86">
        <f>23812+4020-2088</f>
        <v>25744</v>
      </c>
      <c r="C42" s="86">
        <f>23521+541-2597</f>
        <v>21465</v>
      </c>
      <c r="D42" s="86">
        <f>23715-2445+634</f>
        <v>21904</v>
      </c>
      <c r="G42" s="102">
        <f>D42-B42</f>
        <v>-3840</v>
      </c>
    </row>
    <row r="43" spans="1:7" ht="10.5" customHeight="1">
      <c r="A43" s="79" t="s">
        <v>45</v>
      </c>
      <c r="B43" s="80">
        <f>B15</f>
        <v>2088</v>
      </c>
      <c r="C43" s="80">
        <f>C15</f>
        <v>2597</v>
      </c>
      <c r="D43" s="80">
        <f>D15</f>
        <v>2445</v>
      </c>
      <c r="G43" s="102">
        <f>D43-B43</f>
        <v>357</v>
      </c>
    </row>
    <row r="44" spans="1:4" ht="10.5" customHeight="1">
      <c r="A44" s="106" t="s">
        <v>46</v>
      </c>
      <c r="B44" s="103">
        <f>B40+B41+B42+B43</f>
        <v>90118</v>
      </c>
      <c r="C44" s="103">
        <f>C40+C41+C42+C43</f>
        <v>77939</v>
      </c>
      <c r="D44" s="103">
        <f>D40+D41+D42+D43</f>
        <v>77605</v>
      </c>
    </row>
    <row r="45" spans="1:4" ht="10.5" customHeight="1">
      <c r="A45" s="107"/>
      <c r="B45" s="108"/>
      <c r="C45" s="108"/>
      <c r="D45" s="108"/>
    </row>
    <row r="46" spans="1:4" ht="10.5" customHeight="1">
      <c r="A46" s="89" t="s">
        <v>32</v>
      </c>
      <c r="B46" s="109">
        <f>B4</f>
        <v>63895</v>
      </c>
      <c r="C46" s="109">
        <f>C4+(C31-B31)</f>
        <v>58076</v>
      </c>
      <c r="D46" s="109">
        <f>D4+(D31-C31)</f>
        <v>53044</v>
      </c>
    </row>
    <row r="47" spans="1:6" ht="10.5" customHeight="1">
      <c r="A47" s="89" t="s">
        <v>60</v>
      </c>
      <c r="B47" s="109"/>
      <c r="C47" s="109">
        <f>C33-B33+C9</f>
        <v>-1102</v>
      </c>
      <c r="D47" s="109">
        <f>D33-C33+D9</f>
        <v>3573</v>
      </c>
      <c r="F47" s="1" t="s">
        <v>104</v>
      </c>
    </row>
    <row r="48" spans="1:6" ht="10.5" customHeight="1">
      <c r="A48" s="110"/>
      <c r="B48" s="109"/>
      <c r="C48" s="109"/>
      <c r="D48" s="109"/>
      <c r="F48" s="56"/>
    </row>
    <row r="49" spans="1:7" ht="10.5" customHeight="1" thickBot="1">
      <c r="A49" s="111" t="s">
        <v>72</v>
      </c>
      <c r="B49" s="112">
        <v>2001</v>
      </c>
      <c r="C49" s="112">
        <v>2002</v>
      </c>
      <c r="D49" s="112">
        <v>2003</v>
      </c>
      <c r="E49" s="59"/>
      <c r="F49" s="59"/>
      <c r="G49" s="101" t="s">
        <v>103</v>
      </c>
    </row>
    <row r="50" spans="1:7" ht="10.5" customHeight="1">
      <c r="A50" s="94" t="s">
        <v>47</v>
      </c>
      <c r="B50" s="113">
        <f>B29</f>
        <v>8593</v>
      </c>
      <c r="C50" s="113">
        <f>C29</f>
        <v>11595</v>
      </c>
      <c r="D50" s="113">
        <f>D29</f>
        <v>12799</v>
      </c>
      <c r="E50" s="59"/>
      <c r="F50" s="59"/>
      <c r="G50" s="102">
        <f>D50-B50</f>
        <v>4206</v>
      </c>
    </row>
    <row r="51" spans="1:7" ht="10.5" customHeight="1">
      <c r="A51" s="114" t="s">
        <v>73</v>
      </c>
      <c r="B51" s="113">
        <f>B30+B31-B37-B38</f>
        <v>30868</v>
      </c>
      <c r="C51" s="113">
        <f>C30+C31-C37-C38</f>
        <v>23157</v>
      </c>
      <c r="D51" s="113">
        <f>D30+D31-D37-D38</f>
        <v>21416</v>
      </c>
      <c r="E51" s="59"/>
      <c r="F51" s="59"/>
      <c r="G51" s="102">
        <f>D51-B51</f>
        <v>-9452</v>
      </c>
    </row>
    <row r="52" spans="1:7" ht="10.5" customHeight="1">
      <c r="A52" s="114" t="s">
        <v>108</v>
      </c>
      <c r="B52" s="115">
        <f>B33</f>
        <v>39105</v>
      </c>
      <c r="C52" s="115">
        <f>C33</f>
        <v>33877</v>
      </c>
      <c r="D52" s="115">
        <f>D33</f>
        <v>34116</v>
      </c>
      <c r="E52" s="59"/>
      <c r="F52" s="59"/>
      <c r="G52" s="102">
        <f>D52-B52</f>
        <v>-4989</v>
      </c>
    </row>
    <row r="53" spans="1:7" ht="10.5" customHeight="1">
      <c r="A53" s="114" t="s">
        <v>91</v>
      </c>
      <c r="B53" s="113">
        <f>B50+B51+B52</f>
        <v>78566</v>
      </c>
      <c r="C53" s="113">
        <f>C50+C51+C52</f>
        <v>68629</v>
      </c>
      <c r="D53" s="113">
        <f>D50+D51+D52</f>
        <v>68331</v>
      </c>
      <c r="E53" s="59"/>
      <c r="F53" s="59"/>
      <c r="G53" s="102"/>
    </row>
    <row r="54" spans="1:7" ht="10.5" customHeight="1">
      <c r="A54" s="114"/>
      <c r="B54" s="113"/>
      <c r="C54" s="113"/>
      <c r="D54" s="113"/>
      <c r="E54" s="59"/>
      <c r="F54" s="59"/>
      <c r="G54" s="102"/>
    </row>
    <row r="55" spans="1:7" ht="10.5" customHeight="1">
      <c r="A55" s="114" t="s">
        <v>48</v>
      </c>
      <c r="B55" s="113">
        <f>B39+B41</f>
        <v>50734</v>
      </c>
      <c r="C55" s="113">
        <f>C39+C41</f>
        <v>44567</v>
      </c>
      <c r="D55" s="113">
        <f>D39+D41</f>
        <v>43982</v>
      </c>
      <c r="E55" s="59"/>
      <c r="F55" s="59"/>
      <c r="G55" s="102">
        <f>D55-B55</f>
        <v>-6752</v>
      </c>
    </row>
    <row r="56" spans="1:7" ht="10.5" customHeight="1">
      <c r="A56" s="114" t="s">
        <v>51</v>
      </c>
      <c r="B56" s="115">
        <f>B42+B43</f>
        <v>27832</v>
      </c>
      <c r="C56" s="115">
        <f>C42+C43</f>
        <v>24062</v>
      </c>
      <c r="D56" s="115">
        <f>D42+D43</f>
        <v>24349</v>
      </c>
      <c r="E56" s="59"/>
      <c r="F56" s="59"/>
      <c r="G56" s="102">
        <f>D56-B56</f>
        <v>-3483</v>
      </c>
    </row>
    <row r="57" spans="1:7" ht="10.5" customHeight="1">
      <c r="A57" s="114" t="s">
        <v>50</v>
      </c>
      <c r="B57" s="113">
        <f>B55+B56</f>
        <v>78566</v>
      </c>
      <c r="C57" s="113">
        <f>C55+C56</f>
        <v>68629</v>
      </c>
      <c r="D57" s="113">
        <f>D55+D56</f>
        <v>68331</v>
      </c>
      <c r="E57" s="59"/>
      <c r="F57" s="59"/>
      <c r="G57" s="102"/>
    </row>
    <row r="58" spans="1:7" ht="10.5" customHeight="1">
      <c r="A58" s="114"/>
      <c r="B58" s="113"/>
      <c r="C58" s="113"/>
      <c r="D58" s="113"/>
      <c r="E58" s="59"/>
      <c r="F58" s="59"/>
      <c r="G58" s="102"/>
    </row>
    <row r="59" spans="1:7" ht="10.5" customHeight="1" thickBot="1">
      <c r="A59" s="116" t="s">
        <v>74</v>
      </c>
      <c r="B59" s="117"/>
      <c r="C59" s="117"/>
      <c r="D59" s="117"/>
      <c r="E59" s="59"/>
      <c r="F59" s="59"/>
      <c r="G59" s="102"/>
    </row>
    <row r="60" spans="1:7" ht="10.5" customHeight="1">
      <c r="A60" s="94" t="s">
        <v>49</v>
      </c>
      <c r="B60" s="118">
        <f>B51</f>
        <v>30868</v>
      </c>
      <c r="C60" s="118">
        <f>C51</f>
        <v>23157</v>
      </c>
      <c r="D60" s="118">
        <f>D51</f>
        <v>21416</v>
      </c>
      <c r="E60" s="59"/>
      <c r="F60" s="59"/>
      <c r="G60" s="102">
        <f>D60-B60</f>
        <v>-9452</v>
      </c>
    </row>
    <row r="61" spans="1:7" ht="10.5" customHeight="1">
      <c r="A61" s="94" t="s">
        <v>53</v>
      </c>
      <c r="B61" s="115">
        <f>B41+B42+B43-B33</f>
        <v>6489</v>
      </c>
      <c r="C61" s="115">
        <f>C41+C42+C43-C33</f>
        <v>9350</v>
      </c>
      <c r="D61" s="115">
        <f>D41+D42+D43-D33</f>
        <v>11461</v>
      </c>
      <c r="E61" s="59"/>
      <c r="F61" s="59"/>
      <c r="G61" s="102">
        <f>D61-B61</f>
        <v>4972</v>
      </c>
    </row>
    <row r="62" spans="1:7" ht="10.5" customHeight="1">
      <c r="A62" s="94" t="s">
        <v>76</v>
      </c>
      <c r="B62" s="113">
        <f>B61-B60</f>
        <v>-24379</v>
      </c>
      <c r="C62" s="113">
        <f>C61-C60</f>
        <v>-13807</v>
      </c>
      <c r="D62" s="113">
        <f>D61-D60</f>
        <v>-9955</v>
      </c>
      <c r="E62" s="59"/>
      <c r="F62" s="59"/>
      <c r="G62" s="102">
        <f>D62-B62</f>
        <v>14424</v>
      </c>
    </row>
    <row r="63" spans="1:7" ht="10.5" customHeight="1">
      <c r="A63" s="94" t="s">
        <v>75</v>
      </c>
      <c r="B63" s="118"/>
      <c r="C63" s="118"/>
      <c r="D63" s="118"/>
      <c r="E63" s="59"/>
      <c r="F63" s="59"/>
      <c r="G63" s="102"/>
    </row>
    <row r="64" spans="1:7" ht="10.5" customHeight="1">
      <c r="A64" s="94" t="s">
        <v>164</v>
      </c>
      <c r="B64" s="118">
        <f>B39-B29</f>
        <v>24379</v>
      </c>
      <c r="C64" s="118">
        <f>C39-C29</f>
        <v>13807</v>
      </c>
      <c r="D64" s="118">
        <f>D39-D29</f>
        <v>9955</v>
      </c>
      <c r="E64" s="59"/>
      <c r="F64" s="59" t="s">
        <v>165</v>
      </c>
      <c r="G64" s="102"/>
    </row>
    <row r="65" spans="2:7" ht="10.5" customHeight="1">
      <c r="B65" s="109"/>
      <c r="C65" s="109"/>
      <c r="D65" s="109"/>
      <c r="G65" s="102"/>
    </row>
    <row r="66" ht="10.5" customHeight="1" thickBot="1">
      <c r="A66" s="116" t="s">
        <v>77</v>
      </c>
    </row>
    <row r="67" spans="1:4" ht="10.5" customHeight="1">
      <c r="A67" s="94" t="s">
        <v>78</v>
      </c>
      <c r="B67" s="118">
        <f>B30/B3*360</f>
        <v>120.05793103448276</v>
      </c>
      <c r="C67" s="118">
        <f>C30/C3*360</f>
        <v>93.38935440868406</v>
      </c>
      <c r="D67" s="118">
        <f>D30/D3*360</f>
        <v>98.56317271294436</v>
      </c>
    </row>
    <row r="68" spans="1:4" ht="10.5" customHeight="1">
      <c r="A68" s="94" t="s">
        <v>79</v>
      </c>
      <c r="B68" s="118">
        <f>(B31/B4)*360</f>
        <v>75.53267078801157</v>
      </c>
      <c r="C68" s="118">
        <f>(C31/C4)*360</f>
        <v>63.17908238776517</v>
      </c>
      <c r="D68" s="118">
        <f>(D31/D4)*360</f>
        <v>69.94864104967198</v>
      </c>
    </row>
    <row r="69" spans="1:4" ht="10.5" customHeight="1">
      <c r="A69" s="94" t="s">
        <v>80</v>
      </c>
      <c r="B69" s="118">
        <f>(B37/B4)*360</f>
        <v>60.83856326786133</v>
      </c>
      <c r="C69" s="118">
        <f>(C37/C4)*360</f>
        <v>51.20276270350272</v>
      </c>
      <c r="D69" s="118">
        <f>(D37/D4)*360</f>
        <v>56.70927835051547</v>
      </c>
    </row>
    <row r="70" spans="1:4" ht="10.5" customHeight="1">
      <c r="A70" s="94" t="s">
        <v>54</v>
      </c>
      <c r="B70" s="93">
        <f>B60/B3</f>
        <v>0.3548045977011494</v>
      </c>
      <c r="C70" s="93">
        <f>C60/C3</f>
        <v>0.27562607122452865</v>
      </c>
      <c r="D70" s="93">
        <f>D60/D3</f>
        <v>0.288497029622944</v>
      </c>
    </row>
    <row r="71" spans="1:4" ht="10.5" customHeight="1">
      <c r="A71" s="94" t="s">
        <v>81</v>
      </c>
      <c r="B71" s="119">
        <f>(B40+B41)/B56</f>
        <v>2.2379275653923543</v>
      </c>
      <c r="C71" s="119">
        <f>(C40+C41)/C56</f>
        <v>2.2390906824037904</v>
      </c>
      <c r="D71" s="119">
        <f>(D40+D41)/D56</f>
        <v>2.1871945459772477</v>
      </c>
    </row>
    <row r="72" spans="1:4" ht="10.5" customHeight="1">
      <c r="A72" s="94" t="s">
        <v>95</v>
      </c>
      <c r="B72" s="119">
        <f>B55/B8</f>
        <v>8.531024045737347</v>
      </c>
      <c r="C72" s="119">
        <f>C55/C8</f>
        <v>7.35671838890723</v>
      </c>
      <c r="D72" s="119">
        <f>D55/D8</f>
        <v>7.831552706552706</v>
      </c>
    </row>
    <row r="73" spans="2:4" ht="11.25" customHeight="1">
      <c r="B73" s="120"/>
      <c r="C73" s="120"/>
      <c r="D73" s="120"/>
    </row>
    <row r="74" spans="1:4" ht="11.25" customHeight="1">
      <c r="A74" s="110"/>
      <c r="B74" s="109"/>
      <c r="D74" s="109"/>
    </row>
    <row r="75" spans="1:4" ht="11.25" customHeight="1">
      <c r="A75" s="110"/>
      <c r="B75" s="121"/>
      <c r="C75" s="121"/>
      <c r="D75" s="121"/>
    </row>
    <row r="76" ht="11.25" customHeight="1">
      <c r="A76" s="110"/>
    </row>
    <row r="77" spans="1:4" ht="11.25" customHeight="1">
      <c r="A77" s="110"/>
      <c r="B77" s="121"/>
      <c r="C77" s="122"/>
      <c r="D77" s="122"/>
    </row>
    <row r="78" spans="1:4" ht="11.25" customHeight="1">
      <c r="A78" s="110" t="s">
        <v>119</v>
      </c>
      <c r="B78" s="123"/>
      <c r="C78" s="123"/>
      <c r="D78" s="123"/>
    </row>
    <row r="79" spans="1:4" ht="11.25" customHeight="1">
      <c r="A79" s="110"/>
      <c r="B79" s="123"/>
      <c r="C79" s="123"/>
      <c r="D79" s="123"/>
    </row>
    <row r="80" spans="1:4" ht="11.25" customHeight="1">
      <c r="A80" s="110"/>
      <c r="B80" s="124"/>
      <c r="C80" s="124"/>
      <c r="D80" s="124"/>
    </row>
    <row r="81" spans="1:4" ht="11.25" customHeight="1">
      <c r="A81" s="110" t="s">
        <v>109</v>
      </c>
      <c r="B81" s="1"/>
      <c r="C81" s="123"/>
      <c r="D81" s="123"/>
    </row>
    <row r="82" spans="1:4" ht="11.25" customHeight="1">
      <c r="A82" s="89" t="s">
        <v>120</v>
      </c>
      <c r="B82" s="1"/>
      <c r="C82" s="125"/>
      <c r="D82" s="125"/>
    </row>
    <row r="83" spans="1:4" ht="11.25" customHeight="1">
      <c r="A83" s="89" t="s">
        <v>121</v>
      </c>
      <c r="B83" s="123"/>
      <c r="C83" s="125"/>
      <c r="D83" s="125"/>
    </row>
    <row r="84" spans="2:4" ht="11.25" customHeight="1">
      <c r="B84" s="123"/>
      <c r="C84" s="125"/>
      <c r="D84" s="125"/>
    </row>
    <row r="85" spans="1:4" ht="11.25" customHeight="1">
      <c r="A85" s="110" t="s">
        <v>110</v>
      </c>
      <c r="B85" s="123"/>
      <c r="C85" s="125"/>
      <c r="D85" s="125"/>
    </row>
    <row r="86" spans="1:4" ht="11.25" customHeight="1">
      <c r="A86" s="89" t="s">
        <v>123</v>
      </c>
      <c r="B86" s="126"/>
      <c r="C86" s="127"/>
      <c r="D86" s="127"/>
    </row>
    <row r="87" spans="2:4" ht="11.25" customHeight="1">
      <c r="B87" s="126"/>
      <c r="C87" s="127"/>
      <c r="D87" s="127"/>
    </row>
    <row r="88" ht="11.25" customHeight="1">
      <c r="A88" s="110" t="s">
        <v>111</v>
      </c>
    </row>
    <row r="89" ht="11.25" customHeight="1">
      <c r="A89" s="89" t="s">
        <v>122</v>
      </c>
    </row>
    <row r="90" spans="1:4" ht="11.25" customHeight="1">
      <c r="A90" s="110"/>
      <c r="B90" s="105"/>
      <c r="C90" s="105"/>
      <c r="D90" s="105"/>
    </row>
    <row r="91" spans="1:4" ht="11.25" customHeight="1">
      <c r="A91" s="110" t="s">
        <v>112</v>
      </c>
      <c r="B91" s="105"/>
      <c r="C91" s="105"/>
      <c r="D91" s="105"/>
    </row>
    <row r="92" spans="1:4" ht="11.25" customHeight="1">
      <c r="A92" s="89" t="s">
        <v>124</v>
      </c>
      <c r="B92" s="105"/>
      <c r="C92" s="105"/>
      <c r="D92" s="105"/>
    </row>
    <row r="93" spans="1:4" ht="11.25" customHeight="1">
      <c r="A93" s="89" t="s">
        <v>125</v>
      </c>
      <c r="B93" s="105"/>
      <c r="C93" s="105"/>
      <c r="D93" s="105"/>
    </row>
    <row r="94" spans="2:4" ht="11.25" customHeight="1">
      <c r="B94" s="105"/>
      <c r="C94" s="105"/>
      <c r="D94" s="105"/>
    </row>
    <row r="95" spans="1:4" ht="11.25" customHeight="1">
      <c r="A95" s="110" t="s">
        <v>113</v>
      </c>
      <c r="B95" s="105"/>
      <c r="C95" s="105"/>
      <c r="D95" s="105"/>
    </row>
    <row r="96" spans="1:4" ht="11.25" customHeight="1">
      <c r="A96" s="89" t="s">
        <v>126</v>
      </c>
      <c r="B96" s="105"/>
      <c r="C96" s="105"/>
      <c r="D96" s="105"/>
    </row>
    <row r="97" spans="1:4" ht="11.25" customHeight="1">
      <c r="A97" s="89" t="s">
        <v>127</v>
      </c>
      <c r="B97" s="105"/>
      <c r="C97" s="105"/>
      <c r="D97" s="105"/>
    </row>
    <row r="98" spans="2:4" ht="11.25" customHeight="1">
      <c r="B98" s="105"/>
      <c r="C98" s="105"/>
      <c r="D98" s="105"/>
    </row>
    <row r="99" spans="1:4" ht="11.25" customHeight="1">
      <c r="A99" s="128" t="s">
        <v>114</v>
      </c>
      <c r="B99" s="105"/>
      <c r="C99" s="105"/>
      <c r="D99" s="105"/>
    </row>
    <row r="100" spans="1:4" ht="11.25" customHeight="1">
      <c r="A100" s="89" t="s">
        <v>128</v>
      </c>
      <c r="B100" s="105"/>
      <c r="C100" s="105"/>
      <c r="D100" s="105"/>
    </row>
    <row r="101" spans="2:4" ht="11.25" customHeight="1">
      <c r="B101" s="105"/>
      <c r="C101" s="105"/>
      <c r="D101" s="105"/>
    </row>
    <row r="102" ht="11.25" customHeight="1">
      <c r="A102" s="110" t="s">
        <v>115</v>
      </c>
    </row>
    <row r="103" spans="1:4" ht="11.25" customHeight="1">
      <c r="A103" s="89" t="s">
        <v>129</v>
      </c>
      <c r="B103" s="1"/>
      <c r="C103" s="1"/>
      <c r="D103" s="1"/>
    </row>
    <row r="104" spans="2:4" ht="11.25" customHeight="1">
      <c r="B104" s="1"/>
      <c r="C104" s="1"/>
      <c r="D104" s="1"/>
    </row>
    <row r="105" spans="1:4" ht="11.25" customHeight="1">
      <c r="A105" s="110" t="s">
        <v>116</v>
      </c>
      <c r="B105" s="1"/>
      <c r="C105" s="1"/>
      <c r="D105" s="1"/>
    </row>
    <row r="106" spans="1:4" ht="11.25" customHeight="1">
      <c r="A106" s="89" t="s">
        <v>133</v>
      </c>
      <c r="B106" s="1"/>
      <c r="C106" s="1"/>
      <c r="D106" s="1"/>
    </row>
    <row r="107" spans="1:4" ht="11.25" customHeight="1">
      <c r="A107" s="110" t="s">
        <v>117</v>
      </c>
      <c r="B107" s="1"/>
      <c r="C107" s="1"/>
      <c r="D107" s="1"/>
    </row>
    <row r="108" spans="1:4" ht="11.25" customHeight="1">
      <c r="A108" s="110"/>
      <c r="B108" s="1"/>
      <c r="C108" s="1"/>
      <c r="D108" s="1"/>
    </row>
    <row r="109" spans="1:4" ht="11.25" customHeight="1">
      <c r="A109" s="110" t="s">
        <v>118</v>
      </c>
      <c r="B109" s="1"/>
      <c r="C109" s="1"/>
      <c r="D109" s="1"/>
    </row>
    <row r="110" spans="1:4" ht="11.25" customHeight="1">
      <c r="A110" s="89" t="s">
        <v>130</v>
      </c>
      <c r="B110" s="1"/>
      <c r="C110" s="1"/>
      <c r="D110" s="1"/>
    </row>
    <row r="111" spans="1:4" ht="11.25" customHeight="1">
      <c r="A111" s="89" t="s">
        <v>131</v>
      </c>
      <c r="B111" s="1"/>
      <c r="C111" s="1"/>
      <c r="D111" s="1"/>
    </row>
    <row r="112" spans="2:4" ht="11.25" customHeight="1">
      <c r="B112" s="1"/>
      <c r="C112" s="1"/>
      <c r="D112" s="1"/>
    </row>
    <row r="113" spans="1:4" ht="11.25" customHeight="1">
      <c r="A113" s="110" t="s">
        <v>135</v>
      </c>
      <c r="B113" s="1"/>
      <c r="C113" s="1"/>
      <c r="D113" s="1"/>
    </row>
    <row r="114" spans="1:4" ht="11.25" customHeight="1">
      <c r="A114" s="89" t="s">
        <v>136</v>
      </c>
      <c r="B114" s="1"/>
      <c r="C114" s="1"/>
      <c r="D114" s="1"/>
    </row>
    <row r="115" spans="1:4" ht="11.25" customHeight="1">
      <c r="A115" s="89" t="s">
        <v>134</v>
      </c>
      <c r="B115" s="1"/>
      <c r="C115" s="1"/>
      <c r="D115" s="1"/>
    </row>
    <row r="116" spans="2:4" ht="11.25" customHeight="1">
      <c r="B116" s="100"/>
      <c r="C116" s="100"/>
      <c r="D116" s="108"/>
    </row>
    <row r="117" spans="2:4" ht="11.25" customHeight="1">
      <c r="B117" s="100"/>
      <c r="C117" s="100"/>
      <c r="D117" s="108"/>
    </row>
    <row r="118" spans="1:4" ht="11.25" customHeight="1">
      <c r="A118" s="110" t="s">
        <v>119</v>
      </c>
      <c r="B118" s="100"/>
      <c r="C118" s="100"/>
      <c r="D118" s="100"/>
    </row>
    <row r="119" ht="11.25" customHeight="1"/>
    <row r="120" spans="1:4" ht="11.25">
      <c r="A120" s="110" t="s">
        <v>109</v>
      </c>
      <c r="B120" s="129"/>
      <c r="C120" s="129"/>
      <c r="D120" s="129"/>
    </row>
    <row r="121" spans="1:4" ht="11.25">
      <c r="A121" s="1" t="s">
        <v>137</v>
      </c>
      <c r="B121" s="129"/>
      <c r="C121" s="129"/>
      <c r="D121" s="129"/>
    </row>
    <row r="122" spans="1:4" ht="11.25">
      <c r="A122" s="1" t="s">
        <v>138</v>
      </c>
      <c r="B122" s="129"/>
      <c r="C122" s="129"/>
      <c r="D122" s="129"/>
    </row>
    <row r="123" spans="1:4" ht="11.25">
      <c r="A123" s="89" t="s">
        <v>139</v>
      </c>
      <c r="B123" s="129"/>
      <c r="C123" s="130"/>
      <c r="D123" s="130"/>
    </row>
    <row r="124" spans="2:4" ht="11.25">
      <c r="B124" s="129"/>
      <c r="C124" s="130"/>
      <c r="D124" s="130"/>
    </row>
    <row r="125" spans="1:4" ht="11.25">
      <c r="A125" s="110" t="s">
        <v>140</v>
      </c>
      <c r="C125" s="100"/>
      <c r="D125" s="100"/>
    </row>
    <row r="126" spans="1:4" ht="11.25">
      <c r="A126" s="89" t="s">
        <v>141</v>
      </c>
      <c r="C126" s="100"/>
      <c r="D126" s="100"/>
    </row>
    <row r="127" ht="11.25">
      <c r="A127" s="89" t="s">
        <v>142</v>
      </c>
    </row>
    <row r="128" ht="11.25">
      <c r="A128" s="89" t="s">
        <v>143</v>
      </c>
    </row>
    <row r="130" ht="11.25">
      <c r="A130" s="89" t="s">
        <v>144</v>
      </c>
    </row>
    <row r="131" ht="11.25">
      <c r="A131" s="89" t="s">
        <v>145</v>
      </c>
    </row>
    <row r="132" ht="11.25">
      <c r="A132" s="89" t="s">
        <v>146</v>
      </c>
    </row>
    <row r="133" ht="11.25">
      <c r="A133" s="89" t="s">
        <v>147</v>
      </c>
    </row>
    <row r="135" ht="11.25">
      <c r="A135" s="89" t="s">
        <v>148</v>
      </c>
    </row>
    <row r="136" ht="11.25">
      <c r="A136" s="89" t="s">
        <v>149</v>
      </c>
    </row>
    <row r="138" ht="11.25">
      <c r="A138" s="89" t="s">
        <v>150</v>
      </c>
    </row>
    <row r="139" ht="11.25">
      <c r="A139" s="89" t="s">
        <v>151</v>
      </c>
    </row>
    <row r="140" ht="11.25">
      <c r="A140" s="89" t="s">
        <v>152</v>
      </c>
    </row>
    <row r="142" ht="11.25">
      <c r="A142" s="89" t="s">
        <v>153</v>
      </c>
    </row>
    <row r="143" ht="11.25">
      <c r="A143" s="89" t="s">
        <v>154</v>
      </c>
    </row>
    <row r="144" ht="11.25">
      <c r="A144" s="89" t="s">
        <v>155</v>
      </c>
    </row>
    <row r="145" ht="11.25">
      <c r="A145" s="89" t="s">
        <v>156</v>
      </c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B113"/>
  <sheetViews>
    <sheetView showGridLines="0" view="pageBreakPreview" zoomScaleSheetLayoutView="100" workbookViewId="0" topLeftCell="A1">
      <selection activeCell="H65" sqref="H65:H66"/>
    </sheetView>
  </sheetViews>
  <sheetFormatPr defaultColWidth="9.00390625" defaultRowHeight="12"/>
  <cols>
    <col min="1" max="1" width="26.125" style="2" customWidth="1"/>
    <col min="2" max="4" width="11.375" style="5" customWidth="1"/>
    <col min="5" max="5" width="4.125" style="7" customWidth="1"/>
    <col min="6" max="6" width="7.25390625" style="7" customWidth="1"/>
    <col min="7" max="8" width="9.00390625" style="7" customWidth="1"/>
    <col min="9" max="16384" width="11.375" style="7" customWidth="1"/>
  </cols>
  <sheetData>
    <row r="1" spans="1:10" ht="15" customHeight="1">
      <c r="A1" s="64" t="s">
        <v>250</v>
      </c>
      <c r="C1" s="8"/>
      <c r="D1" s="8"/>
      <c r="J1" s="18" t="s">
        <v>85</v>
      </c>
    </row>
    <row r="2" spans="1:10" ht="11.25" customHeight="1">
      <c r="A2" s="65" t="s">
        <v>251</v>
      </c>
      <c r="B2" s="60">
        <v>2000</v>
      </c>
      <c r="C2" s="60">
        <v>2001</v>
      </c>
      <c r="D2" s="60">
        <v>2002</v>
      </c>
      <c r="F2" s="61">
        <v>2000</v>
      </c>
      <c r="G2" s="61">
        <v>2001</v>
      </c>
      <c r="H2" s="61">
        <v>2002</v>
      </c>
      <c r="J2" s="18" t="s">
        <v>84</v>
      </c>
    </row>
    <row r="3" spans="1:8" ht="11.25" customHeight="1">
      <c r="A3" s="21" t="s">
        <v>252</v>
      </c>
      <c r="B3" s="10">
        <v>10000</v>
      </c>
      <c r="C3" s="10">
        <f>B3*(1+C75)</f>
        <v>20000</v>
      </c>
      <c r="D3" s="10">
        <f>C3*(1+D75)</f>
        <v>30000</v>
      </c>
      <c r="F3" s="39">
        <f aca="true" t="shared" si="0" ref="F3:F14">B3/B$3</f>
        <v>1</v>
      </c>
      <c r="G3" s="39">
        <f aca="true" t="shared" si="1" ref="G3:G14">C3/C$3</f>
        <v>1</v>
      </c>
      <c r="H3" s="39">
        <f aca="true" t="shared" si="2" ref="H3:H14">D3/D$3</f>
        <v>1</v>
      </c>
    </row>
    <row r="4" spans="1:28" s="14" customFormat="1" ht="11.25" customHeight="1">
      <c r="A4" s="11" t="s">
        <v>12</v>
      </c>
      <c r="B4" s="12">
        <f>B3*B76</f>
        <v>8000</v>
      </c>
      <c r="C4" s="12">
        <f>C3*C76</f>
        <v>16200.000000000002</v>
      </c>
      <c r="D4" s="12">
        <f>D3*D76</f>
        <v>24600</v>
      </c>
      <c r="E4" s="9"/>
      <c r="F4" s="40">
        <f t="shared" si="0"/>
        <v>0.8</v>
      </c>
      <c r="G4" s="40">
        <f t="shared" si="1"/>
        <v>0.81</v>
      </c>
      <c r="H4" s="40">
        <f t="shared" si="2"/>
        <v>0.82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10" s="9" customFormat="1" ht="11.25" customHeight="1">
      <c r="A5" s="16" t="s">
        <v>253</v>
      </c>
      <c r="B5" s="10">
        <f>B3-B4</f>
        <v>2000</v>
      </c>
      <c r="C5" s="10">
        <f>C3-C4</f>
        <v>3799.999999999998</v>
      </c>
      <c r="D5" s="10">
        <f>D3-D4</f>
        <v>5400</v>
      </c>
      <c r="F5" s="39">
        <f t="shared" si="0"/>
        <v>0.2</v>
      </c>
      <c r="G5" s="39">
        <f t="shared" si="1"/>
        <v>0.18999999999999992</v>
      </c>
      <c r="H5" s="39">
        <f t="shared" si="2"/>
        <v>0.18</v>
      </c>
      <c r="J5" s="13"/>
    </row>
    <row r="6" spans="1:15" ht="11.25" customHeight="1">
      <c r="A6" s="16" t="s">
        <v>254</v>
      </c>
      <c r="B6" s="17">
        <v>200</v>
      </c>
      <c r="C6" s="17">
        <v>1000</v>
      </c>
      <c r="D6" s="17">
        <v>1800</v>
      </c>
      <c r="E6" s="9"/>
      <c r="F6" s="39">
        <f t="shared" si="0"/>
        <v>0.02</v>
      </c>
      <c r="G6" s="39">
        <f t="shared" si="1"/>
        <v>0.05</v>
      </c>
      <c r="H6" s="39">
        <f t="shared" si="2"/>
        <v>0.06</v>
      </c>
      <c r="I6" s="9"/>
      <c r="J6" s="9"/>
      <c r="K6" s="9"/>
      <c r="L6" s="9"/>
      <c r="M6" s="9"/>
      <c r="N6" s="9"/>
      <c r="O6" s="9"/>
    </row>
    <row r="7" spans="1:11" ht="11.25" customHeight="1">
      <c r="A7" s="19" t="s">
        <v>2</v>
      </c>
      <c r="B7" s="12">
        <f>B78</f>
        <v>100</v>
      </c>
      <c r="C7" s="12">
        <f>C78</f>
        <v>385</v>
      </c>
      <c r="D7" s="12">
        <f>D78</f>
        <v>470</v>
      </c>
      <c r="F7" s="40">
        <f t="shared" si="0"/>
        <v>0.01</v>
      </c>
      <c r="G7" s="40">
        <f t="shared" si="1"/>
        <v>0.01925</v>
      </c>
      <c r="H7" s="40">
        <f t="shared" si="2"/>
        <v>0.015666666666666666</v>
      </c>
      <c r="I7" s="9"/>
      <c r="J7" s="9"/>
      <c r="K7" s="9"/>
    </row>
    <row r="8" spans="1:8" ht="11.25" customHeight="1">
      <c r="A8" s="27" t="s">
        <v>52</v>
      </c>
      <c r="B8" s="17">
        <f>B5-B6-B7</f>
        <v>1700</v>
      </c>
      <c r="C8" s="17">
        <f>C5-C6-C7</f>
        <v>2414.999999999998</v>
      </c>
      <c r="D8" s="17">
        <f>D5-D6-D7</f>
        <v>3130</v>
      </c>
      <c r="F8" s="39">
        <f t="shared" si="0"/>
        <v>0.17</v>
      </c>
      <c r="G8" s="39">
        <f t="shared" si="1"/>
        <v>0.12074999999999991</v>
      </c>
      <c r="H8" s="39">
        <f t="shared" si="2"/>
        <v>0.10433333333333333</v>
      </c>
    </row>
    <row r="9" spans="1:8" ht="11.25" customHeight="1">
      <c r="A9" s="11" t="s">
        <v>4</v>
      </c>
      <c r="B9" s="12">
        <f>B80*B32</f>
        <v>500</v>
      </c>
      <c r="C9" s="12">
        <f>C80*C32</f>
        <v>550</v>
      </c>
      <c r="D9" s="12">
        <f>D80*D32</f>
        <v>600</v>
      </c>
      <c r="F9" s="40">
        <f t="shared" si="0"/>
        <v>0.05</v>
      </c>
      <c r="G9" s="40">
        <f t="shared" si="1"/>
        <v>0.0275</v>
      </c>
      <c r="H9" s="40">
        <f t="shared" si="2"/>
        <v>0.02</v>
      </c>
    </row>
    <row r="10" spans="1:8" ht="11.25" customHeight="1">
      <c r="A10" s="16" t="s">
        <v>255</v>
      </c>
      <c r="B10" s="10">
        <f>B8-B9</f>
        <v>1200</v>
      </c>
      <c r="C10" s="20">
        <f>C8-C9</f>
        <v>1864.9999999999982</v>
      </c>
      <c r="D10" s="10">
        <f>D8-D9</f>
        <v>2530</v>
      </c>
      <c r="F10" s="39">
        <f t="shared" si="0"/>
        <v>0.12</v>
      </c>
      <c r="G10" s="39">
        <f t="shared" si="1"/>
        <v>0.0932499999999999</v>
      </c>
      <c r="H10" s="39">
        <f t="shared" si="2"/>
        <v>0.08433333333333333</v>
      </c>
    </row>
    <row r="11" spans="1:9" ht="11.25" customHeight="1">
      <c r="A11" s="16" t="s">
        <v>256</v>
      </c>
      <c r="B11" s="12">
        <f>B79*(B40+B38)</f>
        <v>300</v>
      </c>
      <c r="C11" s="20">
        <f>C79*(C40+C38)</f>
        <v>370.15432098765456</v>
      </c>
      <c r="D11" s="12">
        <f>D79*(D40+D38)</f>
        <v>536.1724965706447</v>
      </c>
      <c r="F11" s="40">
        <f t="shared" si="0"/>
        <v>0.03</v>
      </c>
      <c r="G11" s="40">
        <f t="shared" si="1"/>
        <v>0.018507716049382728</v>
      </c>
      <c r="H11" s="40">
        <f t="shared" si="2"/>
        <v>0.017872416552354824</v>
      </c>
      <c r="I11" s="32"/>
    </row>
    <row r="12" spans="1:8" ht="11.25" customHeight="1">
      <c r="A12" s="21" t="s">
        <v>257</v>
      </c>
      <c r="B12" s="10">
        <f>B10-B11</f>
        <v>900</v>
      </c>
      <c r="C12" s="10">
        <f>C10-C11</f>
        <v>1494.8456790123437</v>
      </c>
      <c r="D12" s="10">
        <f>D10-D11</f>
        <v>1993.8275034293551</v>
      </c>
      <c r="F12" s="39">
        <f t="shared" si="0"/>
        <v>0.09</v>
      </c>
      <c r="G12" s="39">
        <f t="shared" si="1"/>
        <v>0.07474228395061719</v>
      </c>
      <c r="H12" s="39">
        <f t="shared" si="2"/>
        <v>0.0664609167809785</v>
      </c>
    </row>
    <row r="13" spans="1:8" ht="11.25" customHeight="1">
      <c r="A13" s="11" t="s">
        <v>258</v>
      </c>
      <c r="B13" s="12">
        <f>B12*B81</f>
        <v>270</v>
      </c>
      <c r="C13" s="12">
        <f>C12*C81</f>
        <v>448.45370370370307</v>
      </c>
      <c r="D13" s="12">
        <f>D12*D81</f>
        <v>598.1482510288065</v>
      </c>
      <c r="F13" s="40">
        <f t="shared" si="0"/>
        <v>0.027</v>
      </c>
      <c r="G13" s="40">
        <f t="shared" si="1"/>
        <v>0.022422685185185153</v>
      </c>
      <c r="H13" s="40">
        <f t="shared" si="2"/>
        <v>0.01993827503429355</v>
      </c>
    </row>
    <row r="14" spans="1:9" ht="11.25" customHeight="1">
      <c r="A14" s="11" t="s">
        <v>259</v>
      </c>
      <c r="B14" s="12">
        <f>B12-B13</f>
        <v>630</v>
      </c>
      <c r="C14" s="12">
        <f>C12-C13</f>
        <v>1046.3919753086407</v>
      </c>
      <c r="D14" s="12">
        <f>D12-D13</f>
        <v>1395.6792524005486</v>
      </c>
      <c r="F14" s="39">
        <f t="shared" si="0"/>
        <v>0.063</v>
      </c>
      <c r="G14" s="39">
        <f t="shared" si="1"/>
        <v>0.05231959876543203</v>
      </c>
      <c r="H14" s="39">
        <f t="shared" si="2"/>
        <v>0.04652264174668495</v>
      </c>
      <c r="I14" s="32"/>
    </row>
    <row r="15" ht="11.25" customHeight="1">
      <c r="K15" s="7">
        <f>36000*0.21</f>
        <v>7560</v>
      </c>
    </row>
    <row r="16" spans="1:8" ht="11.25" customHeight="1" thickBot="1">
      <c r="A16" s="151" t="s">
        <v>260</v>
      </c>
      <c r="B16" s="41"/>
      <c r="C16" s="42"/>
      <c r="D16" s="42"/>
      <c r="E16" s="43"/>
      <c r="F16" s="43"/>
      <c r="G16" s="43"/>
      <c r="H16" s="43"/>
    </row>
    <row r="17" spans="1:8" ht="11.25" customHeight="1">
      <c r="A17" s="44" t="s">
        <v>261</v>
      </c>
      <c r="B17" s="41">
        <v>1.5</v>
      </c>
      <c r="C17" s="41">
        <f>C75</f>
        <v>1</v>
      </c>
      <c r="D17" s="41">
        <f>D75</f>
        <v>0.5</v>
      </c>
      <c r="E17" s="43"/>
      <c r="F17" s="43"/>
      <c r="G17" s="43"/>
      <c r="H17" s="43"/>
    </row>
    <row r="18" spans="1:8" ht="11.25" customHeight="1">
      <c r="A18" s="44" t="s">
        <v>262</v>
      </c>
      <c r="B18" s="45">
        <f>B5/B3</f>
        <v>0.2</v>
      </c>
      <c r="C18" s="45">
        <f>C5/C3</f>
        <v>0.18999999999999992</v>
      </c>
      <c r="D18" s="45">
        <f>D5/D3</f>
        <v>0.18</v>
      </c>
      <c r="E18" s="43"/>
      <c r="F18" s="43" t="s">
        <v>263</v>
      </c>
      <c r="G18" s="43"/>
      <c r="H18" s="43"/>
    </row>
    <row r="19" spans="1:8" ht="11.25" customHeight="1">
      <c r="A19" s="44" t="s">
        <v>264</v>
      </c>
      <c r="B19" s="45">
        <f>B8/B3</f>
        <v>0.17</v>
      </c>
      <c r="C19" s="45">
        <f>C8/C3</f>
        <v>0.12074999999999991</v>
      </c>
      <c r="D19" s="45">
        <f>D8/D3</f>
        <v>0.10433333333333333</v>
      </c>
      <c r="E19" s="43"/>
      <c r="F19" s="43"/>
      <c r="G19" s="43"/>
      <c r="H19" s="43"/>
    </row>
    <row r="20" spans="1:8" ht="11.25" customHeight="1">
      <c r="A20" s="46" t="s">
        <v>265</v>
      </c>
      <c r="B20" s="47">
        <f>B14/B3</f>
        <v>0.063</v>
      </c>
      <c r="C20" s="47">
        <f>C14/C3</f>
        <v>0.05231959876543203</v>
      </c>
      <c r="D20" s="47">
        <f>D14/D3</f>
        <v>0.04652264174668495</v>
      </c>
      <c r="E20" s="43"/>
      <c r="F20" s="43" t="s">
        <v>266</v>
      </c>
      <c r="G20" s="43"/>
      <c r="H20" s="43"/>
    </row>
    <row r="21" spans="1:8" ht="11.25" customHeight="1">
      <c r="A21" s="44" t="s">
        <v>267</v>
      </c>
      <c r="B21" s="45">
        <f>B14/B41</f>
        <v>0.21</v>
      </c>
      <c r="C21" s="45">
        <f>C14/C41</f>
        <v>0.28826225215114065</v>
      </c>
      <c r="D21" s="45">
        <f>D14/D41</f>
        <v>0.29845215280706533</v>
      </c>
      <c r="E21" s="43"/>
      <c r="F21" s="43" t="s">
        <v>268</v>
      </c>
      <c r="G21" s="43"/>
      <c r="H21" s="43"/>
    </row>
    <row r="22" spans="1:8" ht="11.25" customHeight="1">
      <c r="A22" s="44" t="s">
        <v>269</v>
      </c>
      <c r="B22" s="45">
        <f>B10/B52</f>
        <v>0.18099547511312217</v>
      </c>
      <c r="C22" s="45">
        <f>C10/C52</f>
        <v>0.22260854957411252</v>
      </c>
      <c r="D22" s="45">
        <f>D10/D52</f>
        <v>0.22127384091881458</v>
      </c>
      <c r="E22" s="43"/>
      <c r="F22" s="43" t="s">
        <v>270</v>
      </c>
      <c r="G22" s="43"/>
      <c r="H22" s="43"/>
    </row>
    <row r="23" spans="1:8" ht="11.25" customHeight="1">
      <c r="A23" s="44" t="s">
        <v>271</v>
      </c>
      <c r="B23" s="57">
        <f>B14+B9</f>
        <v>1130</v>
      </c>
      <c r="C23" s="57">
        <f>C14+C9</f>
        <v>1596.3919753086407</v>
      </c>
      <c r="D23" s="57">
        <f>D14+D9</f>
        <v>1995.6792524005486</v>
      </c>
      <c r="E23" s="43"/>
      <c r="F23" s="43" t="s">
        <v>272</v>
      </c>
      <c r="G23" s="43"/>
      <c r="H23" s="43"/>
    </row>
    <row r="24" spans="1:8" ht="11.25" customHeight="1">
      <c r="A24" s="44" t="s">
        <v>273</v>
      </c>
      <c r="B24" s="62">
        <f>B10/B11</f>
        <v>4</v>
      </c>
      <c r="C24" s="62">
        <f>C10/C11</f>
        <v>5.038439089468849</v>
      </c>
      <c r="D24" s="62">
        <f>D10/D11</f>
        <v>4.718630694751896</v>
      </c>
      <c r="E24" s="43"/>
      <c r="F24" s="43"/>
      <c r="G24" s="43"/>
      <c r="H24" s="43"/>
    </row>
    <row r="25" spans="1:8" ht="11.25" customHeight="1">
      <c r="A25" s="44"/>
      <c r="B25" s="62"/>
      <c r="C25" s="62"/>
      <c r="D25" s="62"/>
      <c r="E25" s="43"/>
      <c r="F25" s="43"/>
      <c r="G25" s="43"/>
      <c r="H25" s="43"/>
    </row>
    <row r="26" spans="2:4" ht="11.25" customHeight="1">
      <c r="B26" s="26"/>
      <c r="C26" s="26"/>
      <c r="D26" s="26"/>
    </row>
    <row r="27" spans="1:7" ht="11.25" customHeight="1">
      <c r="A27" s="64" t="s">
        <v>274</v>
      </c>
      <c r="B27" s="60">
        <f>B2</f>
        <v>2000</v>
      </c>
      <c r="C27" s="60">
        <f>C2</f>
        <v>2001</v>
      </c>
      <c r="D27" s="60">
        <f>D2</f>
        <v>2002</v>
      </c>
      <c r="G27" s="63" t="s">
        <v>86</v>
      </c>
    </row>
    <row r="28" spans="1:7" ht="11.25" customHeight="1">
      <c r="A28" s="21" t="s">
        <v>275</v>
      </c>
      <c r="B28" s="10">
        <f>MAX(B43-B29-B30-B32,B90)</f>
        <v>286.41666666666606</v>
      </c>
      <c r="C28" s="10">
        <f>MAX(C43-C29-C30-C32,C90)</f>
        <v>50</v>
      </c>
      <c r="D28" s="10">
        <f>MAX(D43-D29-D30-D32,D90)</f>
        <v>50.00000000000182</v>
      </c>
      <c r="G28" s="48">
        <f>D28-B28</f>
        <v>-236.41666666666424</v>
      </c>
    </row>
    <row r="29" spans="1:7" ht="11.25" customHeight="1">
      <c r="A29" s="27" t="s">
        <v>7</v>
      </c>
      <c r="B29" s="17">
        <f aca="true" t="shared" si="3" ref="B29:D30">B3/360*B84</f>
        <v>1666.6666666666667</v>
      </c>
      <c r="C29" s="17">
        <f t="shared" si="3"/>
        <v>3333.3333333333335</v>
      </c>
      <c r="D29" s="17">
        <f t="shared" si="3"/>
        <v>6666.666666666666</v>
      </c>
      <c r="G29" s="48">
        <f>D29-B29</f>
        <v>4999.999999999999</v>
      </c>
    </row>
    <row r="30" spans="1:7" ht="11.25" customHeight="1">
      <c r="A30" s="27" t="s">
        <v>276</v>
      </c>
      <c r="B30" s="17">
        <f t="shared" si="3"/>
        <v>666.6666666666666</v>
      </c>
      <c r="C30" s="17">
        <f t="shared" si="3"/>
        <v>1350.0000000000002</v>
      </c>
      <c r="D30" s="17">
        <f t="shared" si="3"/>
        <v>1366.6666666666665</v>
      </c>
      <c r="G30" s="48">
        <f>D30-B30</f>
        <v>699.9999999999999</v>
      </c>
    </row>
    <row r="31" spans="1:7" ht="11.25" customHeight="1">
      <c r="A31" s="21" t="s">
        <v>277</v>
      </c>
      <c r="B31" s="10">
        <f>SUM(B28:B30)</f>
        <v>2619.7499999999995</v>
      </c>
      <c r="C31" s="10">
        <f>SUM(C28:C30)</f>
        <v>4733.333333333334</v>
      </c>
      <c r="D31" s="10">
        <f>SUM(D28:D30)</f>
        <v>8083.333333333334</v>
      </c>
      <c r="G31" s="48"/>
    </row>
    <row r="32" spans="1:7" ht="11.25" customHeight="1">
      <c r="A32" s="11" t="s">
        <v>278</v>
      </c>
      <c r="B32" s="12">
        <v>5000</v>
      </c>
      <c r="C32" s="12">
        <f>B32+C87</f>
        <v>5500</v>
      </c>
      <c r="D32" s="12">
        <f>C32+D87</f>
        <v>6000</v>
      </c>
      <c r="G32" s="48">
        <f>D32-B32</f>
        <v>1000</v>
      </c>
    </row>
    <row r="33" spans="1:7" ht="11.25" customHeight="1">
      <c r="A33" s="11" t="s">
        <v>279</v>
      </c>
      <c r="B33" s="28">
        <f>B31+B32</f>
        <v>7619.75</v>
      </c>
      <c r="C33" s="28">
        <f>C31+C32</f>
        <v>10233.333333333334</v>
      </c>
      <c r="D33" s="28">
        <f>D31+D32</f>
        <v>14083.333333333334</v>
      </c>
      <c r="G33" s="48"/>
    </row>
    <row r="34" spans="4:7" ht="11.25" customHeight="1">
      <c r="D34" s="5" t="s">
        <v>6</v>
      </c>
      <c r="G34" s="49"/>
    </row>
    <row r="35" spans="1:7" ht="11.25" customHeight="1">
      <c r="A35" s="64" t="s">
        <v>280</v>
      </c>
      <c r="B35" s="29"/>
      <c r="G35" s="49"/>
    </row>
    <row r="36" spans="1:7" ht="11.25" customHeight="1">
      <c r="A36" s="21" t="s">
        <v>281</v>
      </c>
      <c r="B36" s="10">
        <f>B45/360*B86</f>
        <v>719.75</v>
      </c>
      <c r="C36" s="10">
        <f>C45/360*C86</f>
        <v>1406.9444444444446</v>
      </c>
      <c r="D36" s="10">
        <f>D45/360*D86</f>
        <v>2051.388888888889</v>
      </c>
      <c r="G36" s="48">
        <f>D36-B36</f>
        <v>1331.6388888888891</v>
      </c>
    </row>
    <row r="37" spans="1:7" ht="11.25" customHeight="1">
      <c r="A37" s="27" t="s">
        <v>282</v>
      </c>
      <c r="B37" s="17">
        <f>B13</f>
        <v>270</v>
      </c>
      <c r="C37" s="17">
        <f>C13</f>
        <v>448.45370370370307</v>
      </c>
      <c r="D37" s="17">
        <f>D13</f>
        <v>598.1482510288065</v>
      </c>
      <c r="G37" s="48">
        <f>D37-B37</f>
        <v>328.1482510288065</v>
      </c>
    </row>
    <row r="38" spans="1:7" ht="11.25" customHeight="1">
      <c r="A38" s="11" t="s">
        <v>283</v>
      </c>
      <c r="B38" s="17">
        <f>MAX(B59-B60,0)</f>
        <v>0</v>
      </c>
      <c r="C38" s="17">
        <f>MAX(C59-C60,0)</f>
        <v>1201.5432098765455</v>
      </c>
      <c r="D38" s="17">
        <f>MAX(D59-D60,0)</f>
        <v>3361.7249657064476</v>
      </c>
      <c r="G38" s="48">
        <f>D38-B38</f>
        <v>3361.7249657064476</v>
      </c>
    </row>
    <row r="39" spans="1:7" ht="11.25" customHeight="1">
      <c r="A39" s="21" t="s">
        <v>284</v>
      </c>
      <c r="B39" s="10">
        <f>B36+B37+B38</f>
        <v>989.75</v>
      </c>
      <c r="C39" s="10">
        <f>C36+C37+C38</f>
        <v>3056.941358024693</v>
      </c>
      <c r="D39" s="10">
        <f>D36+D37+D38</f>
        <v>6011.262105624143</v>
      </c>
      <c r="G39" s="48"/>
    </row>
    <row r="40" spans="1:7" ht="11.25" customHeight="1">
      <c r="A40" s="27" t="s">
        <v>285</v>
      </c>
      <c r="B40" s="17">
        <v>3000</v>
      </c>
      <c r="C40" s="17">
        <f>B40+C88</f>
        <v>2500</v>
      </c>
      <c r="D40" s="17">
        <f>C40+D88</f>
        <v>2000</v>
      </c>
      <c r="G40" s="48">
        <f>D40-B40</f>
        <v>-1000</v>
      </c>
    </row>
    <row r="41" spans="1:7" ht="11.25" customHeight="1">
      <c r="A41" s="27" t="s">
        <v>286</v>
      </c>
      <c r="B41" s="17">
        <v>3000</v>
      </c>
      <c r="C41" s="17">
        <f>B41+B42*(1-B89)</f>
        <v>3630</v>
      </c>
      <c r="D41" s="17">
        <f>C41+C42*(1-C89)</f>
        <v>4676.391975308641</v>
      </c>
      <c r="G41" s="48">
        <f>D41-B41</f>
        <v>1676.3919753086411</v>
      </c>
    </row>
    <row r="42" spans="1:7" ht="11.25" customHeight="1">
      <c r="A42" s="11" t="s">
        <v>287</v>
      </c>
      <c r="B42" s="12">
        <f>B14</f>
        <v>630</v>
      </c>
      <c r="C42" s="12">
        <f>C14</f>
        <v>1046.3919753086407</v>
      </c>
      <c r="D42" s="12">
        <f>D14</f>
        <v>1395.6792524005486</v>
      </c>
      <c r="G42" s="48">
        <f>D42-B42</f>
        <v>765.6792524005486</v>
      </c>
    </row>
    <row r="43" spans="1:4" ht="11.25" customHeight="1">
      <c r="A43" s="30" t="s">
        <v>288</v>
      </c>
      <c r="B43" s="28">
        <f>B39+B40+B41+B42</f>
        <v>7619.75</v>
      </c>
      <c r="C43" s="28">
        <f>C39+C40+C41+C42</f>
        <v>10233.333333333334</v>
      </c>
      <c r="D43" s="28">
        <f>D39+D40+D41+D42</f>
        <v>14083.333333333334</v>
      </c>
    </row>
    <row r="44" spans="1:4" ht="11.25" customHeight="1">
      <c r="A44" s="31"/>
      <c r="B44" s="20"/>
      <c r="C44" s="20"/>
      <c r="D44" s="20"/>
    </row>
    <row r="45" spans="1:4" ht="11.25" customHeight="1">
      <c r="A45" s="2" t="s">
        <v>8</v>
      </c>
      <c r="B45" s="22">
        <v>8637</v>
      </c>
      <c r="C45" s="22">
        <f>C4+(C30-B30)</f>
        <v>16883.333333333336</v>
      </c>
      <c r="D45" s="22">
        <f>D4+(D30-C30)</f>
        <v>24616.666666666668</v>
      </c>
    </row>
    <row r="46" spans="1:8" ht="11.25" customHeight="1">
      <c r="A46" s="2" t="s">
        <v>289</v>
      </c>
      <c r="B46" s="23"/>
      <c r="C46" s="22">
        <f>C87+C9</f>
        <v>1050</v>
      </c>
      <c r="D46" s="22">
        <f>D87+D9</f>
        <v>1100</v>
      </c>
      <c r="F46" s="1" t="s">
        <v>290</v>
      </c>
      <c r="G46" s="1"/>
      <c r="H46" s="1"/>
    </row>
    <row r="47" spans="1:8" ht="8.25" customHeight="1">
      <c r="A47" s="4"/>
      <c r="B47" s="22"/>
      <c r="C47" s="22"/>
      <c r="D47" s="22"/>
      <c r="F47" s="56"/>
      <c r="G47" s="1"/>
      <c r="H47" s="1"/>
    </row>
    <row r="48" spans="1:7" ht="12" customHeight="1" thickBot="1">
      <c r="A48" s="147" t="s">
        <v>291</v>
      </c>
      <c r="B48" s="68">
        <v>2000</v>
      </c>
      <c r="C48" s="68">
        <v>2001</v>
      </c>
      <c r="D48" s="68">
        <v>2002</v>
      </c>
      <c r="E48" s="43"/>
      <c r="F48" s="43"/>
      <c r="G48" s="63" t="s">
        <v>86</v>
      </c>
    </row>
    <row r="49" spans="1:7" ht="11.25" customHeight="1">
      <c r="A49" s="44" t="s">
        <v>292</v>
      </c>
      <c r="B49" s="52">
        <f>B28-B90</f>
        <v>236.41666666666606</v>
      </c>
      <c r="C49" s="52">
        <f>C28-C90</f>
        <v>0</v>
      </c>
      <c r="D49" s="52">
        <f>D28-D90</f>
        <v>1.8189894035458565E-12</v>
      </c>
      <c r="E49" s="43"/>
      <c r="F49" s="43"/>
      <c r="G49" s="48">
        <f>D49-B49</f>
        <v>-236.41666666666424</v>
      </c>
    </row>
    <row r="50" spans="1:7" ht="11.25" customHeight="1">
      <c r="A50" s="53" t="s">
        <v>293</v>
      </c>
      <c r="B50" s="54">
        <f>B59</f>
        <v>1393.5833333333335</v>
      </c>
      <c r="C50" s="54">
        <f>C59</f>
        <v>2877.9351851851866</v>
      </c>
      <c r="D50" s="54">
        <f>D59</f>
        <v>5433.796193415637</v>
      </c>
      <c r="E50" s="43"/>
      <c r="F50" s="43"/>
      <c r="G50" s="48">
        <f>D50-B50</f>
        <v>4040.212860082304</v>
      </c>
    </row>
    <row r="51" spans="1:7" ht="11.25" customHeight="1">
      <c r="A51" s="53" t="s">
        <v>294</v>
      </c>
      <c r="B51" s="55">
        <f>B32</f>
        <v>5000</v>
      </c>
      <c r="C51" s="55">
        <f>C32</f>
        <v>5500</v>
      </c>
      <c r="D51" s="55">
        <f>D32</f>
        <v>6000</v>
      </c>
      <c r="E51" s="43"/>
      <c r="F51" s="43"/>
      <c r="G51" s="48">
        <f>D51-B51</f>
        <v>1000</v>
      </c>
    </row>
    <row r="52" spans="1:7" ht="11.25" customHeight="1">
      <c r="A52" s="53" t="s">
        <v>295</v>
      </c>
      <c r="B52" s="54">
        <f>B49+B50+B51</f>
        <v>6630</v>
      </c>
      <c r="C52" s="54">
        <f>C49+C50+C51</f>
        <v>8377.935185185186</v>
      </c>
      <c r="D52" s="54">
        <f>D49+D50+D51</f>
        <v>11433.79619341564</v>
      </c>
      <c r="E52" s="43"/>
      <c r="F52" s="43"/>
      <c r="G52" s="48"/>
    </row>
    <row r="53" spans="1:7" ht="5.25" customHeight="1">
      <c r="A53" s="53"/>
      <c r="B53" s="54"/>
      <c r="C53" s="54"/>
      <c r="D53" s="54"/>
      <c r="E53" s="43"/>
      <c r="F53" s="43"/>
      <c r="G53" s="48"/>
    </row>
    <row r="54" spans="1:7" ht="11.25" customHeight="1">
      <c r="A54" s="53" t="s">
        <v>296</v>
      </c>
      <c r="B54" s="54">
        <f>B38+B40</f>
        <v>3000</v>
      </c>
      <c r="C54" s="54">
        <f>C38+C40</f>
        <v>3701.5432098765455</v>
      </c>
      <c r="D54" s="54">
        <f>D38+D40</f>
        <v>5361.724965706448</v>
      </c>
      <c r="E54" s="43"/>
      <c r="F54" s="43"/>
      <c r="G54" s="48">
        <f>D54-B54</f>
        <v>2361.7249657064476</v>
      </c>
    </row>
    <row r="55" spans="1:7" ht="11.25" customHeight="1">
      <c r="A55" s="53" t="s">
        <v>297</v>
      </c>
      <c r="B55" s="55">
        <f>B41+B42</f>
        <v>3630</v>
      </c>
      <c r="C55" s="55">
        <f>C41+C42</f>
        <v>4676.391975308641</v>
      </c>
      <c r="D55" s="55">
        <f>D41+D42</f>
        <v>6072.07122770919</v>
      </c>
      <c r="E55" s="43"/>
      <c r="F55" s="43"/>
      <c r="G55" s="48">
        <f>D55-B55</f>
        <v>2442.0712277091898</v>
      </c>
    </row>
    <row r="56" spans="1:7" ht="11.25" customHeight="1">
      <c r="A56" s="53" t="s">
        <v>298</v>
      </c>
      <c r="B56" s="54">
        <f>B54+B55</f>
        <v>6630</v>
      </c>
      <c r="C56" s="54">
        <f>C54+C55</f>
        <v>8377.935185185186</v>
      </c>
      <c r="D56" s="54">
        <f>D54+D55</f>
        <v>11433.796193415637</v>
      </c>
      <c r="E56" s="43"/>
      <c r="F56" s="43"/>
      <c r="G56" s="49"/>
    </row>
    <row r="57" spans="1:7" ht="11.25" customHeight="1">
      <c r="A57" s="53"/>
      <c r="B57" s="54"/>
      <c r="C57" s="54"/>
      <c r="D57" s="54"/>
      <c r="E57" s="43"/>
      <c r="F57" s="43"/>
      <c r="G57" s="48"/>
    </row>
    <row r="58" spans="1:7" ht="11.25" customHeight="1" thickBot="1">
      <c r="A58" s="147" t="s">
        <v>299</v>
      </c>
      <c r="B58" s="149"/>
      <c r="C58" s="148"/>
      <c r="D58" s="50"/>
      <c r="E58" s="43"/>
      <c r="F58" s="43"/>
      <c r="G58" s="48"/>
    </row>
    <row r="59" spans="1:7" ht="11.25" customHeight="1">
      <c r="A59" s="44" t="s">
        <v>9</v>
      </c>
      <c r="B59" s="50">
        <f>B90+B29+B30-B36-B37</f>
        <v>1393.5833333333335</v>
      </c>
      <c r="C59" s="50">
        <f>C90+C29+C30-C36-C37</f>
        <v>2877.9351851851866</v>
      </c>
      <c r="D59" s="50">
        <f>D90+D29+D30-D36-D37</f>
        <v>5433.796193415637</v>
      </c>
      <c r="E59" s="43"/>
      <c r="F59" s="43"/>
      <c r="G59" s="48">
        <f>D59-B59</f>
        <v>4040.212860082304</v>
      </c>
    </row>
    <row r="60" spans="1:7" ht="11.25" customHeight="1">
      <c r="A60" s="44" t="s">
        <v>300</v>
      </c>
      <c r="B60" s="55">
        <f>B40+B41+B42-B32</f>
        <v>1630</v>
      </c>
      <c r="C60" s="55">
        <f>C40+C41+C42-C32</f>
        <v>1676.3919753086411</v>
      </c>
      <c r="D60" s="55">
        <f>D40+D41+D42-D32</f>
        <v>2072.0712277091898</v>
      </c>
      <c r="E60" s="43"/>
      <c r="F60" s="43"/>
      <c r="G60" s="48">
        <f>D60-B60</f>
        <v>442.07122770918977</v>
      </c>
    </row>
    <row r="61" spans="1:7" ht="11.25" customHeight="1">
      <c r="A61" s="44" t="s">
        <v>301</v>
      </c>
      <c r="B61" s="54">
        <f>B60-B59</f>
        <v>236.41666666666652</v>
      </c>
      <c r="C61" s="54">
        <f>C60-C59</f>
        <v>-1201.5432098765455</v>
      </c>
      <c r="D61" s="54">
        <f>D60-D59</f>
        <v>-3361.7249657064476</v>
      </c>
      <c r="E61" s="43"/>
      <c r="F61" s="43"/>
      <c r="G61" s="48">
        <f>D61-B61</f>
        <v>-3598.141632373114</v>
      </c>
    </row>
    <row r="62" spans="1:7" ht="11.25" customHeight="1">
      <c r="A62" s="44" t="s">
        <v>302</v>
      </c>
      <c r="B62" s="50"/>
      <c r="C62" s="50"/>
      <c r="D62" s="50"/>
      <c r="E62" s="43"/>
      <c r="F62" s="43"/>
      <c r="G62" s="48"/>
    </row>
    <row r="63" spans="2:7" ht="11.25" customHeight="1">
      <c r="B63" s="22"/>
      <c r="C63" s="22"/>
      <c r="D63" s="22"/>
      <c r="G63" s="48"/>
    </row>
    <row r="64" ht="11.25" customHeight="1" thickBot="1">
      <c r="A64" s="147" t="s">
        <v>303</v>
      </c>
    </row>
    <row r="65" spans="1:8" ht="11.25" customHeight="1">
      <c r="A65" s="44" t="s">
        <v>304</v>
      </c>
      <c r="B65" s="50">
        <f aca="true" t="shared" si="4" ref="B65:D66">B29/B3*360</f>
        <v>60.00000000000001</v>
      </c>
      <c r="C65" s="50">
        <f t="shared" si="4"/>
        <v>60.00000000000001</v>
      </c>
      <c r="D65" s="50">
        <f t="shared" si="4"/>
        <v>80</v>
      </c>
      <c r="H65" s="152" t="s">
        <v>319</v>
      </c>
    </row>
    <row r="66" spans="1:8" ht="11.25" customHeight="1">
      <c r="A66" s="44" t="s">
        <v>305</v>
      </c>
      <c r="B66" s="50">
        <f t="shared" si="4"/>
        <v>30</v>
      </c>
      <c r="C66" s="50">
        <f t="shared" si="4"/>
        <v>30.000000000000004</v>
      </c>
      <c r="D66" s="50">
        <f t="shared" si="4"/>
        <v>20</v>
      </c>
      <c r="H66" s="152" t="s">
        <v>320</v>
      </c>
    </row>
    <row r="67" spans="1:4" ht="11.25" customHeight="1">
      <c r="A67" s="44" t="s">
        <v>306</v>
      </c>
      <c r="B67" s="50">
        <f>B36/B45*360</f>
        <v>30</v>
      </c>
      <c r="C67" s="50">
        <f>C36/C45*360</f>
        <v>30</v>
      </c>
      <c r="D67" s="50">
        <f>D36/D45*360</f>
        <v>30.000000000000004</v>
      </c>
    </row>
    <row r="68" spans="1:4" ht="11.25" customHeight="1">
      <c r="A68" s="44" t="s">
        <v>307</v>
      </c>
      <c r="B68" s="41">
        <f>B59/B3</f>
        <v>0.13935833333333336</v>
      </c>
      <c r="C68" s="41">
        <f>C59/C3</f>
        <v>0.14389675925925932</v>
      </c>
      <c r="D68" s="41">
        <f>D59/D3</f>
        <v>0.18112653978052123</v>
      </c>
    </row>
    <row r="69" spans="1:4" ht="11.25" customHeight="1">
      <c r="A69" s="44" t="s">
        <v>308</v>
      </c>
      <c r="B69" s="51">
        <f>(B39+B40)/B55</f>
        <v>1.0991046831955922</v>
      </c>
      <c r="C69" s="51">
        <f>(C39+C40)/C55</f>
        <v>1.1882967440208936</v>
      </c>
      <c r="D69" s="51">
        <f>(D39+D40)/D55</f>
        <v>1.319362340327248</v>
      </c>
    </row>
    <row r="70" spans="1:4" ht="11.25" customHeight="1">
      <c r="A70" s="44" t="s">
        <v>309</v>
      </c>
      <c r="B70" s="51">
        <f>B54/B8</f>
        <v>1.7647058823529411</v>
      </c>
      <c r="C70" s="51">
        <f>C54/C8</f>
        <v>1.5327301076093367</v>
      </c>
      <c r="D70" s="51">
        <f>D54/D8</f>
        <v>1.7130111711522198</v>
      </c>
    </row>
    <row r="71" spans="2:4" ht="11.25" customHeight="1">
      <c r="B71" s="24"/>
      <c r="C71" s="24"/>
      <c r="D71" s="24"/>
    </row>
    <row r="72" spans="1:4" ht="11.25" customHeight="1">
      <c r="A72" s="4" t="s">
        <v>0</v>
      </c>
      <c r="B72" s="22"/>
      <c r="D72" s="22"/>
    </row>
    <row r="73" spans="1:4" ht="11.25" customHeight="1">
      <c r="A73" s="4" t="s">
        <v>1</v>
      </c>
      <c r="B73" s="3"/>
      <c r="C73" s="3"/>
      <c r="D73" s="3"/>
    </row>
    <row r="74" ht="11.25" customHeight="1">
      <c r="A74" s="4" t="s">
        <v>20</v>
      </c>
    </row>
    <row r="75" spans="1:4" ht="11.25" customHeight="1">
      <c r="A75" s="4" t="s">
        <v>10</v>
      </c>
      <c r="B75" s="3"/>
      <c r="C75" s="6">
        <v>1</v>
      </c>
      <c r="D75" s="6">
        <v>0.5</v>
      </c>
    </row>
    <row r="76" spans="1:4" ht="11.25" customHeight="1">
      <c r="A76" s="4" t="s">
        <v>18</v>
      </c>
      <c r="B76" s="34">
        <v>0.8</v>
      </c>
      <c r="C76" s="34">
        <v>0.81</v>
      </c>
      <c r="D76" s="34">
        <v>0.82</v>
      </c>
    </row>
    <row r="77" spans="1:4" ht="11.25" customHeight="1">
      <c r="A77" s="4" t="s">
        <v>11</v>
      </c>
      <c r="B77" s="34">
        <v>0.02</v>
      </c>
      <c r="C77" s="34">
        <v>0.05</v>
      </c>
      <c r="D77" s="34">
        <v>0.06</v>
      </c>
    </row>
    <row r="78" spans="1:5" ht="11.25" customHeight="1">
      <c r="A78" s="4" t="s">
        <v>2</v>
      </c>
      <c r="B78" s="38">
        <v>100</v>
      </c>
      <c r="C78" s="38">
        <v>385</v>
      </c>
      <c r="D78" s="38">
        <v>470</v>
      </c>
      <c r="E78" s="7" t="s">
        <v>58</v>
      </c>
    </row>
    <row r="79" spans="1:4" ht="11.25" customHeight="1">
      <c r="A79" s="4" t="s">
        <v>3</v>
      </c>
      <c r="B79" s="34">
        <v>0.1</v>
      </c>
      <c r="C79" s="34">
        <v>0.1</v>
      </c>
      <c r="D79" s="34">
        <v>0.1</v>
      </c>
    </row>
    <row r="80" spans="1:4" ht="11.25" customHeight="1">
      <c r="A80" s="4" t="s">
        <v>4</v>
      </c>
      <c r="B80" s="34">
        <v>0.1</v>
      </c>
      <c r="C80" s="25">
        <f>B80</f>
        <v>0.1</v>
      </c>
      <c r="D80" s="25">
        <f>C80</f>
        <v>0.1</v>
      </c>
    </row>
    <row r="81" spans="1:4" ht="11.25" customHeight="1">
      <c r="A81" s="4" t="s">
        <v>5</v>
      </c>
      <c r="B81" s="34">
        <v>0.3</v>
      </c>
      <c r="C81" s="25">
        <f>B81</f>
        <v>0.3</v>
      </c>
      <c r="D81" s="25">
        <f>C81</f>
        <v>0.3</v>
      </c>
    </row>
    <row r="82" spans="1:4" ht="11.25" customHeight="1">
      <c r="A82" s="4"/>
      <c r="B82" s="35"/>
      <c r="C82" s="36"/>
      <c r="D82" s="36"/>
    </row>
    <row r="83" ht="11.25" customHeight="1">
      <c r="A83" s="4" t="s">
        <v>21</v>
      </c>
    </row>
    <row r="84" spans="1:4" ht="11.25" customHeight="1">
      <c r="A84" s="4" t="s">
        <v>13</v>
      </c>
      <c r="B84" s="29">
        <v>60</v>
      </c>
      <c r="C84" s="29">
        <v>60</v>
      </c>
      <c r="D84" s="29">
        <v>80</v>
      </c>
    </row>
    <row r="85" spans="1:4" ht="11.25" customHeight="1">
      <c r="A85" s="4" t="s">
        <v>19</v>
      </c>
      <c r="B85" s="29">
        <v>30</v>
      </c>
      <c r="C85" s="29">
        <v>30</v>
      </c>
      <c r="D85" s="29">
        <v>20</v>
      </c>
    </row>
    <row r="86" spans="1:4" ht="11.25" customHeight="1">
      <c r="A86" s="4" t="s">
        <v>14</v>
      </c>
      <c r="B86" s="29">
        <v>30</v>
      </c>
      <c r="C86" s="29">
        <v>30</v>
      </c>
      <c r="D86" s="29">
        <v>30</v>
      </c>
    </row>
    <row r="87" spans="1:4" ht="11.25" customHeight="1">
      <c r="A87" s="15" t="s">
        <v>15</v>
      </c>
      <c r="B87" s="29"/>
      <c r="C87" s="29">
        <v>500</v>
      </c>
      <c r="D87" s="29">
        <v>500</v>
      </c>
    </row>
    <row r="88" spans="1:4" ht="11.25" customHeight="1">
      <c r="A88" s="4" t="s">
        <v>16</v>
      </c>
      <c r="B88" s="29"/>
      <c r="C88" s="29">
        <v>-500</v>
      </c>
      <c r="D88" s="29">
        <v>-500</v>
      </c>
    </row>
    <row r="89" spans="1:4" ht="11.25" customHeight="1">
      <c r="A89" s="4" t="s">
        <v>17</v>
      </c>
      <c r="B89" s="29">
        <v>0</v>
      </c>
      <c r="C89" s="29">
        <v>0</v>
      </c>
      <c r="D89" s="29">
        <v>0</v>
      </c>
    </row>
    <row r="90" spans="1:4" ht="11.25" customHeight="1">
      <c r="A90" s="4" t="s">
        <v>57</v>
      </c>
      <c r="B90" s="29">
        <v>50</v>
      </c>
      <c r="C90" s="29">
        <v>50</v>
      </c>
      <c r="D90" s="29">
        <v>50</v>
      </c>
    </row>
    <row r="91" ht="11.25" customHeight="1"/>
    <row r="92" spans="1:4" ht="11.25" customHeight="1">
      <c r="A92" s="7"/>
      <c r="B92" s="7"/>
      <c r="C92" s="7"/>
      <c r="D92" s="7"/>
    </row>
    <row r="93" spans="1:4" ht="11.25" customHeight="1">
      <c r="A93" s="7"/>
      <c r="B93" s="7"/>
      <c r="C93" s="7"/>
      <c r="D93" s="7"/>
    </row>
    <row r="94" spans="1:4" ht="11.25" customHeight="1">
      <c r="A94" s="7"/>
      <c r="B94" s="7"/>
      <c r="C94" s="7"/>
      <c r="D94" s="7"/>
    </row>
    <row r="95" spans="1:4" ht="11.25" customHeight="1">
      <c r="A95" s="7"/>
      <c r="B95" s="7"/>
      <c r="C95" s="7"/>
      <c r="D95" s="7"/>
    </row>
    <row r="96" spans="1:4" ht="11.25" customHeight="1">
      <c r="A96" s="7"/>
      <c r="B96" s="7"/>
      <c r="C96" s="7"/>
      <c r="D96" s="7"/>
    </row>
    <row r="97" spans="1:4" ht="11.25" customHeight="1">
      <c r="A97" s="7"/>
      <c r="B97" s="7"/>
      <c r="C97" s="7"/>
      <c r="D97" s="7"/>
    </row>
    <row r="98" spans="1:4" ht="11.25" customHeight="1">
      <c r="A98" s="7"/>
      <c r="B98" s="7"/>
      <c r="C98" s="7"/>
      <c r="D98" s="7"/>
    </row>
    <row r="99" spans="1:4" ht="11.25" customHeight="1">
      <c r="A99" s="7"/>
      <c r="B99" s="7"/>
      <c r="C99" s="7"/>
      <c r="D99" s="7"/>
    </row>
    <row r="100" spans="1:4" ht="11.25" customHeight="1">
      <c r="A100" s="7"/>
      <c r="B100" s="7"/>
      <c r="C100" s="7"/>
      <c r="D100" s="7"/>
    </row>
    <row r="101" spans="1:4" ht="11.25" customHeight="1">
      <c r="A101" s="7"/>
      <c r="B101" s="7"/>
      <c r="C101" s="7"/>
      <c r="D101" s="7"/>
    </row>
    <row r="102" spans="1:4" ht="11.25" customHeight="1">
      <c r="A102" s="7"/>
      <c r="B102" s="7"/>
      <c r="C102" s="7"/>
      <c r="D102" s="7"/>
    </row>
    <row r="103" spans="2:4" ht="11.25" customHeight="1">
      <c r="B103" s="26"/>
      <c r="C103" s="26"/>
      <c r="D103" s="20"/>
    </row>
    <row r="104" spans="2:4" ht="11.25" customHeight="1">
      <c r="B104" s="26"/>
      <c r="C104" s="26"/>
      <c r="D104" s="20"/>
    </row>
    <row r="105" spans="2:4" ht="11.25" customHeight="1">
      <c r="B105" s="26"/>
      <c r="C105" s="26"/>
      <c r="D105" s="26"/>
    </row>
    <row r="106" ht="11.25" customHeight="1"/>
    <row r="107" spans="2:4" ht="12.75">
      <c r="B107" s="33"/>
      <c r="C107" s="33"/>
      <c r="D107" s="33"/>
    </row>
    <row r="108" spans="2:4" ht="12.75">
      <c r="B108" s="33"/>
      <c r="C108" s="33"/>
      <c r="D108" s="33"/>
    </row>
    <row r="109" spans="2:4" ht="12.75">
      <c r="B109" s="33"/>
      <c r="C109" s="33"/>
      <c r="D109" s="33"/>
    </row>
    <row r="110" spans="2:4" ht="12.75">
      <c r="B110" s="33"/>
      <c r="C110" s="37"/>
      <c r="D110" s="37"/>
    </row>
    <row r="111" spans="2:4" ht="12.75">
      <c r="B111" s="33"/>
      <c r="C111" s="37"/>
      <c r="D111" s="37"/>
    </row>
    <row r="112" spans="3:4" ht="12.75">
      <c r="C112" s="26"/>
      <c r="D112" s="26"/>
    </row>
    <row r="113" spans="3:4" ht="12.75">
      <c r="C113" s="26"/>
      <c r="D113" s="26"/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5"/>
  <sheetViews>
    <sheetView showGridLines="0" view="pageBreakPreview" zoomScaleSheetLayoutView="100" workbookViewId="0" topLeftCell="A1">
      <selection activeCell="I34" sqref="I34"/>
    </sheetView>
  </sheetViews>
  <sheetFormatPr defaultColWidth="9.00390625" defaultRowHeight="12"/>
  <cols>
    <col min="1" max="1" width="26.125" style="89" customWidth="1"/>
    <col min="2" max="4" width="11.375" style="70" customWidth="1"/>
    <col min="5" max="5" width="4.125" style="1" customWidth="1"/>
    <col min="6" max="6" width="7.25390625" style="1" customWidth="1"/>
    <col min="7" max="8" width="9.00390625" style="1" customWidth="1"/>
    <col min="9" max="16384" width="11.375" style="1" customWidth="1"/>
  </cols>
  <sheetData>
    <row r="1" spans="1:10" ht="10.5" customHeight="1">
      <c r="A1" s="69" t="s">
        <v>310</v>
      </c>
      <c r="C1" s="71"/>
      <c r="D1" s="71"/>
      <c r="J1" s="72"/>
    </row>
    <row r="2" spans="1:10" ht="10.5" customHeight="1" thickBot="1">
      <c r="A2" s="73" t="s">
        <v>311</v>
      </c>
      <c r="B2" s="74">
        <v>2000</v>
      </c>
      <c r="C2" s="74">
        <v>2001</v>
      </c>
      <c r="D2" s="74">
        <v>2002</v>
      </c>
      <c r="F2" s="75">
        <v>2000</v>
      </c>
      <c r="G2" s="75">
        <v>2001</v>
      </c>
      <c r="H2" s="75">
        <v>2002</v>
      </c>
      <c r="J2" s="72"/>
    </row>
    <row r="3" spans="1:8" ht="10.5" customHeight="1">
      <c r="A3" s="76" t="s">
        <v>252</v>
      </c>
      <c r="B3" s="77">
        <v>87000</v>
      </c>
      <c r="C3" s="77">
        <v>84016</v>
      </c>
      <c r="D3" s="77">
        <v>74233</v>
      </c>
      <c r="F3" s="78">
        <f>B3/B$3</f>
        <v>1</v>
      </c>
      <c r="G3" s="78">
        <f>C3/C$3</f>
        <v>1</v>
      </c>
      <c r="H3" s="78">
        <f>D3/D$3</f>
        <v>1</v>
      </c>
    </row>
    <row r="4" spans="1:28" s="83" customFormat="1" ht="10.5" customHeight="1">
      <c r="A4" s="79" t="s">
        <v>12</v>
      </c>
      <c r="B4" s="80">
        <v>63895</v>
      </c>
      <c r="C4" s="80">
        <v>60810</v>
      </c>
      <c r="D4" s="80">
        <v>53350</v>
      </c>
      <c r="E4" s="81"/>
      <c r="F4" s="131"/>
      <c r="G4" s="131"/>
      <c r="H4" s="13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10" s="81" customFormat="1" ht="10.5" customHeight="1">
      <c r="A5" s="84" t="s">
        <v>253</v>
      </c>
      <c r="B5" s="77">
        <f>B3-B4</f>
        <v>23105</v>
      </c>
      <c r="C5" s="77">
        <f>C3-C4</f>
        <v>23206</v>
      </c>
      <c r="D5" s="77">
        <f>D3-D4</f>
        <v>20883</v>
      </c>
      <c r="F5" s="132"/>
      <c r="G5" s="132"/>
      <c r="H5" s="132"/>
      <c r="J5" s="85"/>
    </row>
    <row r="6" spans="1:15" ht="10.5" customHeight="1">
      <c r="A6" s="84" t="s">
        <v>312</v>
      </c>
      <c r="B6" s="86">
        <f>16640-6264</f>
        <v>10376</v>
      </c>
      <c r="C6" s="86">
        <f>15455-4126</f>
        <v>11329</v>
      </c>
      <c r="D6" s="86">
        <f>13534-3334</f>
        <v>10200</v>
      </c>
      <c r="E6" s="81"/>
      <c r="F6" s="132"/>
      <c r="G6" s="132"/>
      <c r="H6" s="132"/>
      <c r="J6" s="81"/>
      <c r="K6" s="81"/>
      <c r="L6" s="81"/>
      <c r="M6" s="81"/>
      <c r="N6" s="81"/>
      <c r="O6" s="81"/>
    </row>
    <row r="7" spans="1:11" ht="10.5" customHeight="1">
      <c r="A7" s="87" t="s">
        <v>313</v>
      </c>
      <c r="B7" s="80">
        <v>6782</v>
      </c>
      <c r="C7" s="80">
        <v>5819</v>
      </c>
      <c r="D7" s="80">
        <f>5067</f>
        <v>5067</v>
      </c>
      <c r="F7" s="131"/>
      <c r="G7" s="131"/>
      <c r="H7" s="131"/>
      <c r="J7" s="81"/>
      <c r="K7" s="81"/>
    </row>
    <row r="8" spans="1:8" ht="10.5" customHeight="1">
      <c r="A8" s="88" t="s">
        <v>52</v>
      </c>
      <c r="B8" s="86">
        <f>B5-B6-B7</f>
        <v>5947</v>
      </c>
      <c r="C8" s="86">
        <f>C5-C6-C7</f>
        <v>6058</v>
      </c>
      <c r="D8" s="86">
        <f>D5-D6-D7</f>
        <v>5616</v>
      </c>
      <c r="F8" s="132"/>
      <c r="G8" s="132"/>
      <c r="H8" s="132"/>
    </row>
    <row r="9" spans="1:8" ht="10.5" customHeight="1">
      <c r="A9" s="79" t="s">
        <v>4</v>
      </c>
      <c r="B9" s="80">
        <v>6264</v>
      </c>
      <c r="C9" s="80">
        <v>4126</v>
      </c>
      <c r="D9" s="80">
        <v>3334</v>
      </c>
      <c r="F9" s="131"/>
      <c r="G9" s="131"/>
      <c r="H9" s="131"/>
    </row>
    <row r="10" spans="1:8" ht="10.5" customHeight="1">
      <c r="A10" s="84" t="s">
        <v>29</v>
      </c>
      <c r="B10" s="77">
        <f>B8-B9</f>
        <v>-317</v>
      </c>
      <c r="C10" s="77">
        <f>C8-C9</f>
        <v>1932</v>
      </c>
      <c r="D10" s="77">
        <f>D8-D9</f>
        <v>2282</v>
      </c>
      <c r="F10" s="132"/>
      <c r="G10" s="132"/>
      <c r="H10" s="132"/>
    </row>
    <row r="11" spans="1:8" ht="10.5" customHeight="1">
      <c r="A11" s="84" t="s">
        <v>314</v>
      </c>
      <c r="B11" s="80">
        <f>2762+49+173-32+43</f>
        <v>2995</v>
      </c>
      <c r="C11" s="80">
        <f>1321-114+18+94+224</f>
        <v>1543</v>
      </c>
      <c r="D11" s="80">
        <f>642+142+61+31+214</f>
        <v>1090</v>
      </c>
      <c r="F11" s="131"/>
      <c r="G11" s="131"/>
      <c r="H11" s="131"/>
    </row>
    <row r="12" spans="1:8" ht="10.5" customHeight="1">
      <c r="A12" s="76" t="s">
        <v>30</v>
      </c>
      <c r="B12" s="77">
        <f>B10+B11</f>
        <v>2678</v>
      </c>
      <c r="C12" s="77">
        <f>C10+C11</f>
        <v>3475</v>
      </c>
      <c r="D12" s="77">
        <f>D10+D11</f>
        <v>3372</v>
      </c>
      <c r="F12" s="132"/>
      <c r="G12" s="132"/>
      <c r="H12" s="132"/>
    </row>
    <row r="13" spans="1:8" ht="10.5" customHeight="1">
      <c r="A13" s="79" t="s">
        <v>5</v>
      </c>
      <c r="B13" s="80">
        <v>781</v>
      </c>
      <c r="C13" s="80">
        <v>849</v>
      </c>
      <c r="D13" s="80">
        <v>867</v>
      </c>
      <c r="F13" s="131"/>
      <c r="G13" s="131"/>
      <c r="H13" s="131"/>
    </row>
    <row r="14" spans="1:8" ht="10.5" customHeight="1">
      <c r="A14" s="79" t="s">
        <v>315</v>
      </c>
      <c r="B14" s="80">
        <v>191</v>
      </c>
      <c r="C14" s="80">
        <v>-29</v>
      </c>
      <c r="D14" s="80">
        <v>-60</v>
      </c>
      <c r="F14" s="131"/>
      <c r="G14" s="131"/>
      <c r="H14" s="131"/>
    </row>
    <row r="15" spans="1:8" ht="10.5" customHeight="1">
      <c r="A15" s="79" t="s">
        <v>316</v>
      </c>
      <c r="B15" s="80">
        <f>B12-B13+B14</f>
        <v>2088</v>
      </c>
      <c r="C15" s="80">
        <f>C12-C13+C14</f>
        <v>2597</v>
      </c>
      <c r="D15" s="80">
        <f>D12-D13+D14</f>
        <v>2445</v>
      </c>
      <c r="F15" s="132"/>
      <c r="G15" s="132"/>
      <c r="H15" s="132"/>
    </row>
    <row r="16" ht="10.5" customHeight="1"/>
    <row r="17" spans="1:8" ht="10.5" customHeight="1" thickBot="1">
      <c r="A17" s="90" t="s">
        <v>260</v>
      </c>
      <c r="B17" s="91"/>
      <c r="C17" s="92"/>
      <c r="D17" s="93"/>
      <c r="E17" s="59"/>
      <c r="F17" s="59"/>
      <c r="G17" s="59"/>
      <c r="H17" s="59"/>
    </row>
    <row r="18" spans="1:8" ht="10.5" customHeight="1">
      <c r="A18" s="94" t="s">
        <v>261</v>
      </c>
      <c r="B18" s="133"/>
      <c r="C18" s="133"/>
      <c r="D18" s="133"/>
      <c r="E18" s="59"/>
      <c r="F18" s="59"/>
      <c r="G18" s="59"/>
      <c r="H18" s="59"/>
    </row>
    <row r="19" spans="1:8" ht="10.5" customHeight="1">
      <c r="A19" s="94" t="s">
        <v>262</v>
      </c>
      <c r="B19" s="134"/>
      <c r="C19" s="134"/>
      <c r="D19" s="134"/>
      <c r="E19" s="59"/>
      <c r="F19" s="59" t="s">
        <v>263</v>
      </c>
      <c r="G19" s="59"/>
      <c r="H19" s="59"/>
    </row>
    <row r="20" spans="1:8" ht="10.5" customHeight="1">
      <c r="A20" s="94" t="s">
        <v>264</v>
      </c>
      <c r="B20" s="134"/>
      <c r="C20" s="134"/>
      <c r="D20" s="134"/>
      <c r="E20" s="59"/>
      <c r="F20" s="59"/>
      <c r="G20" s="59"/>
      <c r="H20" s="59"/>
    </row>
    <row r="21" spans="1:8" ht="10.5" customHeight="1">
      <c r="A21" s="96" t="s">
        <v>265</v>
      </c>
      <c r="B21" s="135"/>
      <c r="C21" s="135"/>
      <c r="D21" s="135"/>
      <c r="E21" s="59"/>
      <c r="F21" s="59" t="s">
        <v>266</v>
      </c>
      <c r="G21" s="59"/>
      <c r="H21" s="59"/>
    </row>
    <row r="22" spans="1:8" ht="10.5" customHeight="1">
      <c r="A22" s="94" t="s">
        <v>267</v>
      </c>
      <c r="B22" s="134"/>
      <c r="C22" s="134"/>
      <c r="D22" s="134"/>
      <c r="E22" s="59"/>
      <c r="F22" s="59" t="s">
        <v>268</v>
      </c>
      <c r="G22" s="59"/>
      <c r="H22" s="59"/>
    </row>
    <row r="23" spans="1:8" ht="10.5" customHeight="1">
      <c r="A23" s="94" t="s">
        <v>269</v>
      </c>
      <c r="B23" s="134"/>
      <c r="C23" s="134"/>
      <c r="D23" s="134"/>
      <c r="E23" s="59"/>
      <c r="F23" s="59" t="s">
        <v>270</v>
      </c>
      <c r="G23" s="59"/>
      <c r="H23" s="59"/>
    </row>
    <row r="24" spans="1:8" ht="10.5" customHeight="1">
      <c r="A24" s="94" t="s">
        <v>271</v>
      </c>
      <c r="B24" s="136"/>
      <c r="C24" s="136"/>
      <c r="D24" s="136"/>
      <c r="E24" s="59"/>
      <c r="F24" s="59" t="s">
        <v>272</v>
      </c>
      <c r="G24" s="59"/>
      <c r="H24" s="59"/>
    </row>
    <row r="25" spans="1:8" ht="10.5" customHeight="1">
      <c r="A25" s="94" t="s">
        <v>273</v>
      </c>
      <c r="B25" s="99" t="s">
        <v>132</v>
      </c>
      <c r="C25" s="99" t="s">
        <v>132</v>
      </c>
      <c r="D25" s="99" t="s">
        <v>132</v>
      </c>
      <c r="E25" s="59"/>
      <c r="F25" s="59"/>
      <c r="G25" s="59"/>
      <c r="H25" s="59"/>
    </row>
    <row r="26" spans="1:8" ht="10.5" customHeight="1">
      <c r="A26" s="94"/>
      <c r="B26" s="99"/>
      <c r="C26" s="99"/>
      <c r="D26" s="99"/>
      <c r="E26" s="59"/>
      <c r="F26" s="59"/>
      <c r="G26" s="59"/>
      <c r="H26" s="59"/>
    </row>
    <row r="27" spans="2:4" ht="10.5" customHeight="1">
      <c r="B27" s="100"/>
      <c r="C27" s="100"/>
      <c r="D27" s="100"/>
    </row>
    <row r="28" spans="1:7" ht="10.5" customHeight="1">
      <c r="A28" s="69" t="s">
        <v>274</v>
      </c>
      <c r="B28" s="145">
        <f>B2</f>
        <v>2000</v>
      </c>
      <c r="C28" s="145">
        <f>C2</f>
        <v>2001</v>
      </c>
      <c r="D28" s="145">
        <f>D2</f>
        <v>2002</v>
      </c>
      <c r="G28" s="101" t="s">
        <v>157</v>
      </c>
    </row>
    <row r="29" spans="1:7" ht="10.5" customHeight="1">
      <c r="A29" s="76" t="s">
        <v>275</v>
      </c>
      <c r="B29" s="77">
        <f>7802+791</f>
        <v>8593</v>
      </c>
      <c r="C29" s="77">
        <f>11196+399</f>
        <v>11595</v>
      </c>
      <c r="D29" s="77">
        <f>12149+650</f>
        <v>12799</v>
      </c>
      <c r="G29" s="137"/>
    </row>
    <row r="30" spans="1:7" ht="10.5" customHeight="1">
      <c r="A30" s="88" t="s">
        <v>7</v>
      </c>
      <c r="B30" s="86">
        <f>17734+1113+10167</f>
        <v>29014</v>
      </c>
      <c r="C30" s="86">
        <f>15230+1212+5353</f>
        <v>21795</v>
      </c>
      <c r="D30" s="86">
        <f>4750+1063+14511</f>
        <v>20324</v>
      </c>
      <c r="G30" s="137"/>
    </row>
    <row r="31" spans="1:7" ht="10.5" customHeight="1">
      <c r="A31" s="88" t="s">
        <v>276</v>
      </c>
      <c r="B31" s="86">
        <v>13406</v>
      </c>
      <c r="C31" s="86">
        <v>10672</v>
      </c>
      <c r="D31" s="86">
        <v>10366</v>
      </c>
      <c r="G31" s="137"/>
    </row>
    <row r="32" spans="1:7" ht="10.5" customHeight="1">
      <c r="A32" s="76" t="s">
        <v>277</v>
      </c>
      <c r="B32" s="77">
        <f>SUM(B29:B31)</f>
        <v>51013</v>
      </c>
      <c r="C32" s="77">
        <f>SUM(C29:C31)</f>
        <v>44062</v>
      </c>
      <c r="D32" s="77">
        <f>SUM(D29:D31)</f>
        <v>43489</v>
      </c>
      <c r="G32" s="138"/>
    </row>
    <row r="33" spans="1:7" ht="10.5" customHeight="1">
      <c r="A33" s="79" t="s">
        <v>278</v>
      </c>
      <c r="B33" s="80">
        <f>90118-51013</f>
        <v>39105</v>
      </c>
      <c r="C33" s="80">
        <f>77939-44062</f>
        <v>33877</v>
      </c>
      <c r="D33" s="80">
        <f>77605-43489</f>
        <v>34116</v>
      </c>
      <c r="G33" s="137"/>
    </row>
    <row r="34" spans="1:7" ht="10.5" customHeight="1">
      <c r="A34" s="79" t="s">
        <v>279</v>
      </c>
      <c r="B34" s="103">
        <f>B32+B33</f>
        <v>90118</v>
      </c>
      <c r="C34" s="103">
        <f>C32+C33</f>
        <v>77939</v>
      </c>
      <c r="D34" s="103">
        <f>D32+D33</f>
        <v>77605</v>
      </c>
      <c r="G34" s="138"/>
    </row>
    <row r="35" spans="2:7" ht="10.5" customHeight="1">
      <c r="B35" s="70" t="s">
        <v>6</v>
      </c>
      <c r="G35" s="139"/>
    </row>
    <row r="36" spans="1:7" ht="10.5" customHeight="1">
      <c r="A36" s="69" t="s">
        <v>280</v>
      </c>
      <c r="D36" s="105"/>
      <c r="G36" s="139"/>
    </row>
    <row r="37" spans="1:7" ht="10.5" customHeight="1">
      <c r="A37" s="76" t="s">
        <v>281</v>
      </c>
      <c r="B37" s="77">
        <v>10798</v>
      </c>
      <c r="C37" s="77">
        <v>8649</v>
      </c>
      <c r="D37" s="77">
        <v>8404</v>
      </c>
      <c r="G37" s="137"/>
    </row>
    <row r="38" spans="1:7" ht="10.5" customHeight="1">
      <c r="A38" s="88" t="s">
        <v>282</v>
      </c>
      <c r="B38" s="86">
        <v>754</v>
      </c>
      <c r="C38" s="86">
        <v>661</v>
      </c>
      <c r="D38" s="86">
        <v>870</v>
      </c>
      <c r="G38" s="138"/>
    </row>
    <row r="39" spans="1:7" ht="10.5" customHeight="1">
      <c r="A39" s="79" t="s">
        <v>283</v>
      </c>
      <c r="B39" s="86">
        <f>2637+10864+19471</f>
        <v>32972</v>
      </c>
      <c r="C39" s="86">
        <f>2103+9608+13691</f>
        <v>25402</v>
      </c>
      <c r="D39" s="86">
        <f>1745+8884+12125</f>
        <v>22754</v>
      </c>
      <c r="G39" s="137"/>
    </row>
    <row r="40" spans="1:7" ht="10.5" customHeight="1">
      <c r="A40" s="76" t="s">
        <v>284</v>
      </c>
      <c r="B40" s="77">
        <f>B37+B38+B39</f>
        <v>44524</v>
      </c>
      <c r="C40" s="77">
        <f>C37+C38+C39</f>
        <v>34712</v>
      </c>
      <c r="D40" s="77">
        <f>D37+D38+D39</f>
        <v>32028</v>
      </c>
      <c r="G40" s="138"/>
    </row>
    <row r="41" spans="1:7" ht="10.5" customHeight="1">
      <c r="A41" s="88" t="s">
        <v>285</v>
      </c>
      <c r="B41" s="86">
        <f>9973+4721+111+2957</f>
        <v>17762</v>
      </c>
      <c r="C41" s="86">
        <f>10243+5326+195+3401</f>
        <v>19165</v>
      </c>
      <c r="D41" s="86">
        <f>11433+5843+534+3418</f>
        <v>21228</v>
      </c>
      <c r="G41" s="137"/>
    </row>
    <row r="42" spans="1:7" ht="10.5" customHeight="1">
      <c r="A42" s="88" t="s">
        <v>286</v>
      </c>
      <c r="B42" s="86">
        <f>23812+4020-2088</f>
        <v>25744</v>
      </c>
      <c r="C42" s="86">
        <f>23521+541-2597</f>
        <v>21465</v>
      </c>
      <c r="D42" s="86">
        <f>23715-2445+634</f>
        <v>21904</v>
      </c>
      <c r="G42" s="137"/>
    </row>
    <row r="43" spans="1:7" ht="10.5" customHeight="1">
      <c r="A43" s="79" t="s">
        <v>287</v>
      </c>
      <c r="B43" s="80">
        <f>B15</f>
        <v>2088</v>
      </c>
      <c r="C43" s="80">
        <f>C15</f>
        <v>2597</v>
      </c>
      <c r="D43" s="80">
        <f>D15</f>
        <v>2445</v>
      </c>
      <c r="G43" s="137"/>
    </row>
    <row r="44" spans="1:4" ht="10.5" customHeight="1">
      <c r="A44" s="106" t="s">
        <v>288</v>
      </c>
      <c r="B44" s="103">
        <f>B40+B41+B42+B43</f>
        <v>90118</v>
      </c>
      <c r="C44" s="103">
        <f>C40+C41+C42+C43</f>
        <v>77939</v>
      </c>
      <c r="D44" s="103">
        <f>D40+D41+D42+D43</f>
        <v>77605</v>
      </c>
    </row>
    <row r="45" spans="1:4" ht="10.5" customHeight="1">
      <c r="A45" s="107"/>
      <c r="B45" s="108"/>
      <c r="C45" s="108"/>
      <c r="D45" s="108"/>
    </row>
    <row r="46" spans="1:4" ht="10.5" customHeight="1">
      <c r="A46" s="89" t="s">
        <v>8</v>
      </c>
      <c r="B46" s="140"/>
      <c r="C46" s="140"/>
      <c r="D46" s="140"/>
    </row>
    <row r="47" spans="1:6" ht="10.5" customHeight="1">
      <c r="A47" s="89" t="s">
        <v>289</v>
      </c>
      <c r="B47" s="140"/>
      <c r="C47" s="140"/>
      <c r="D47" s="140"/>
      <c r="F47" s="1" t="s">
        <v>290</v>
      </c>
    </row>
    <row r="48" spans="1:6" ht="10.5" customHeight="1">
      <c r="A48" s="110"/>
      <c r="B48" s="109"/>
      <c r="C48" s="109"/>
      <c r="D48" s="109"/>
      <c r="F48" s="56"/>
    </row>
    <row r="49" spans="1:7" ht="10.5" customHeight="1" thickBot="1">
      <c r="A49" s="111" t="s">
        <v>291</v>
      </c>
      <c r="B49" s="112">
        <v>2001</v>
      </c>
      <c r="C49" s="112">
        <v>2002</v>
      </c>
      <c r="D49" s="112">
        <v>2003</v>
      </c>
      <c r="E49" s="59"/>
      <c r="F49" s="59"/>
      <c r="G49" s="101" t="s">
        <v>157</v>
      </c>
    </row>
    <row r="50" spans="1:7" ht="10.5" customHeight="1">
      <c r="A50" s="94" t="s">
        <v>292</v>
      </c>
      <c r="B50" s="141"/>
      <c r="C50" s="141"/>
      <c r="D50" s="141"/>
      <c r="E50" s="59"/>
      <c r="F50" s="59"/>
      <c r="G50" s="137"/>
    </row>
    <row r="51" spans="1:7" ht="10.5" customHeight="1">
      <c r="A51" s="114" t="s">
        <v>293</v>
      </c>
      <c r="B51" s="141"/>
      <c r="C51" s="141"/>
      <c r="D51" s="141"/>
      <c r="E51" s="59"/>
      <c r="F51" s="59"/>
      <c r="G51" s="137"/>
    </row>
    <row r="52" spans="1:7" ht="10.5" customHeight="1">
      <c r="A52" s="114" t="s">
        <v>294</v>
      </c>
      <c r="B52" s="142"/>
      <c r="C52" s="142"/>
      <c r="D52" s="142"/>
      <c r="E52" s="59"/>
      <c r="F52" s="59"/>
      <c r="G52" s="137"/>
    </row>
    <row r="53" spans="1:7" ht="10.5" customHeight="1">
      <c r="A53" s="114" t="s">
        <v>295</v>
      </c>
      <c r="B53" s="141"/>
      <c r="C53" s="141"/>
      <c r="D53" s="141"/>
      <c r="E53" s="59"/>
      <c r="F53" s="59"/>
      <c r="G53" s="138"/>
    </row>
    <row r="54" spans="1:7" ht="10.5" customHeight="1">
      <c r="A54" s="114"/>
      <c r="B54" s="141"/>
      <c r="C54" s="141"/>
      <c r="D54" s="141"/>
      <c r="E54" s="59"/>
      <c r="F54" s="59"/>
      <c r="G54" s="138"/>
    </row>
    <row r="55" spans="1:7" ht="10.5" customHeight="1">
      <c r="A55" s="114" t="s">
        <v>296</v>
      </c>
      <c r="B55" s="141"/>
      <c r="C55" s="141"/>
      <c r="D55" s="141"/>
      <c r="E55" s="59"/>
      <c r="F55" s="59"/>
      <c r="G55" s="137"/>
    </row>
    <row r="56" spans="1:7" ht="10.5" customHeight="1">
      <c r="A56" s="114" t="s">
        <v>297</v>
      </c>
      <c r="B56" s="142"/>
      <c r="C56" s="142"/>
      <c r="D56" s="142"/>
      <c r="E56" s="59"/>
      <c r="F56" s="59"/>
      <c r="G56" s="137"/>
    </row>
    <row r="57" spans="1:7" ht="10.5" customHeight="1">
      <c r="A57" s="114" t="s">
        <v>298</v>
      </c>
      <c r="B57" s="141"/>
      <c r="C57" s="141"/>
      <c r="D57" s="141"/>
      <c r="E57" s="59"/>
      <c r="F57" s="59"/>
      <c r="G57" s="102"/>
    </row>
    <row r="58" spans="1:7" ht="10.5" customHeight="1">
      <c r="A58" s="114"/>
      <c r="B58" s="113"/>
      <c r="C58" s="113"/>
      <c r="D58" s="113"/>
      <c r="E58" s="59"/>
      <c r="F58" s="59"/>
      <c r="G58" s="102"/>
    </row>
    <row r="59" spans="1:7" ht="10.5" customHeight="1" thickBot="1">
      <c r="A59" s="111" t="s">
        <v>299</v>
      </c>
      <c r="B59" s="117"/>
      <c r="C59" s="117"/>
      <c r="D59" s="117"/>
      <c r="E59" s="59"/>
      <c r="F59" s="59"/>
      <c r="G59" s="102"/>
    </row>
    <row r="60" spans="1:7" ht="10.5" customHeight="1">
      <c r="A60" s="94" t="s">
        <v>9</v>
      </c>
      <c r="B60" s="143"/>
      <c r="C60" s="143"/>
      <c r="D60" s="143"/>
      <c r="E60" s="59"/>
      <c r="F60" s="59"/>
      <c r="G60" s="137"/>
    </row>
    <row r="61" spans="1:7" ht="10.5" customHeight="1">
      <c r="A61" s="94" t="s">
        <v>300</v>
      </c>
      <c r="B61" s="142"/>
      <c r="C61" s="142"/>
      <c r="D61" s="142"/>
      <c r="E61" s="59"/>
      <c r="F61" s="59"/>
      <c r="G61" s="137"/>
    </row>
    <row r="62" spans="1:7" ht="10.5" customHeight="1">
      <c r="A62" s="94" t="s">
        <v>301</v>
      </c>
      <c r="B62" s="141"/>
      <c r="C62" s="141"/>
      <c r="D62" s="141"/>
      <c r="E62" s="59"/>
      <c r="F62" s="59"/>
      <c r="G62" s="137"/>
    </row>
    <row r="63" spans="1:7" ht="10.5" customHeight="1">
      <c r="A63" s="94" t="s">
        <v>302</v>
      </c>
      <c r="B63" s="118"/>
      <c r="C63" s="118"/>
      <c r="D63" s="118"/>
      <c r="E63" s="59"/>
      <c r="F63" s="59"/>
      <c r="G63" s="102"/>
    </row>
    <row r="64" spans="1:255" ht="10.5" customHeight="1">
      <c r="A64" s="94" t="s">
        <v>162</v>
      </c>
      <c r="B64" s="143"/>
      <c r="C64" s="143"/>
      <c r="D64" s="143"/>
      <c r="E64" s="59"/>
      <c r="F64" s="59" t="s">
        <v>163</v>
      </c>
      <c r="G64" s="102"/>
      <c r="I64" s="94"/>
      <c r="J64" s="118"/>
      <c r="K64" s="118"/>
      <c r="L64" s="118"/>
      <c r="M64" s="59"/>
      <c r="N64" s="59" t="s">
        <v>163</v>
      </c>
      <c r="O64" s="102"/>
      <c r="Q64" s="94" t="s">
        <v>162</v>
      </c>
      <c r="R64" s="118">
        <f>R39-R29</f>
        <v>0</v>
      </c>
      <c r="S64" s="118">
        <f>S39-S29</f>
        <v>0</v>
      </c>
      <c r="T64" s="118">
        <f>T39-T29</f>
        <v>0</v>
      </c>
      <c r="U64" s="59"/>
      <c r="V64" s="59" t="s">
        <v>163</v>
      </c>
      <c r="W64" s="102"/>
      <c r="Y64" s="94" t="s">
        <v>162</v>
      </c>
      <c r="Z64" s="118">
        <f>Z39-Z29</f>
        <v>0</v>
      </c>
      <c r="AA64" s="118">
        <f>AA39-AA29</f>
        <v>0</v>
      </c>
      <c r="AB64" s="118">
        <f>AB39-AB29</f>
        <v>0</v>
      </c>
      <c r="AC64" s="59"/>
      <c r="AD64" s="59" t="s">
        <v>163</v>
      </c>
      <c r="AE64" s="102"/>
      <c r="AG64" s="94" t="s">
        <v>162</v>
      </c>
      <c r="AH64" s="118">
        <f>AH39-AH29</f>
        <v>0</v>
      </c>
      <c r="AI64" s="118">
        <f>AI39-AI29</f>
        <v>0</v>
      </c>
      <c r="AJ64" s="118">
        <f>AJ39-AJ29</f>
        <v>0</v>
      </c>
      <c r="AK64" s="59"/>
      <c r="AL64" s="59" t="s">
        <v>163</v>
      </c>
      <c r="AM64" s="102"/>
      <c r="AO64" s="94" t="s">
        <v>162</v>
      </c>
      <c r="AP64" s="118">
        <f>AP39-AP29</f>
        <v>0</v>
      </c>
      <c r="AQ64" s="118">
        <f>AQ39-AQ29</f>
        <v>0</v>
      </c>
      <c r="AR64" s="118">
        <f>AR39-AR29</f>
        <v>0</v>
      </c>
      <c r="AS64" s="59"/>
      <c r="AT64" s="59" t="s">
        <v>163</v>
      </c>
      <c r="AU64" s="102"/>
      <c r="AW64" s="94" t="s">
        <v>162</v>
      </c>
      <c r="AX64" s="118">
        <f>AX39-AX29</f>
        <v>0</v>
      </c>
      <c r="AY64" s="118">
        <f>AY39-AY29</f>
        <v>0</v>
      </c>
      <c r="AZ64" s="118">
        <f>AZ39-AZ29</f>
        <v>0</v>
      </c>
      <c r="BA64" s="59"/>
      <c r="BB64" s="59" t="s">
        <v>163</v>
      </c>
      <c r="BC64" s="102"/>
      <c r="BE64" s="94" t="s">
        <v>162</v>
      </c>
      <c r="BF64" s="118">
        <f>BF39-BF29</f>
        <v>0</v>
      </c>
      <c r="BG64" s="118">
        <f>BG39-BG29</f>
        <v>0</v>
      </c>
      <c r="BH64" s="118">
        <f>BH39-BH29</f>
        <v>0</v>
      </c>
      <c r="BI64" s="59"/>
      <c r="BJ64" s="59" t="s">
        <v>163</v>
      </c>
      <c r="BK64" s="102"/>
      <c r="BM64" s="94" t="s">
        <v>162</v>
      </c>
      <c r="BN64" s="118">
        <f>BN39-BN29</f>
        <v>0</v>
      </c>
      <c r="BO64" s="118">
        <f>BO39-BO29</f>
        <v>0</v>
      </c>
      <c r="BP64" s="118">
        <f>BP39-BP29</f>
        <v>0</v>
      </c>
      <c r="BQ64" s="59"/>
      <c r="BR64" s="59" t="s">
        <v>163</v>
      </c>
      <c r="BS64" s="102"/>
      <c r="BU64" s="94" t="s">
        <v>162</v>
      </c>
      <c r="BV64" s="118">
        <f>BV39-BV29</f>
        <v>0</v>
      </c>
      <c r="BW64" s="118">
        <f>BW39-BW29</f>
        <v>0</v>
      </c>
      <c r="BX64" s="118">
        <f>BX39-BX29</f>
        <v>0</v>
      </c>
      <c r="BY64" s="59"/>
      <c r="BZ64" s="59" t="s">
        <v>163</v>
      </c>
      <c r="CA64" s="102"/>
      <c r="CC64" s="94" t="s">
        <v>162</v>
      </c>
      <c r="CD64" s="118">
        <f>CD39-CD29</f>
        <v>0</v>
      </c>
      <c r="CE64" s="118">
        <f>CE39-CE29</f>
        <v>0</v>
      </c>
      <c r="CF64" s="118">
        <f>CF39-CF29</f>
        <v>0</v>
      </c>
      <c r="CG64" s="59"/>
      <c r="CH64" s="59" t="s">
        <v>163</v>
      </c>
      <c r="CI64" s="102"/>
      <c r="CK64" s="94" t="s">
        <v>162</v>
      </c>
      <c r="CL64" s="118">
        <f>CL39-CL29</f>
        <v>0</v>
      </c>
      <c r="CM64" s="118">
        <f>CM39-CM29</f>
        <v>0</v>
      </c>
      <c r="CN64" s="118">
        <f>CN39-CN29</f>
        <v>0</v>
      </c>
      <c r="CO64" s="59"/>
      <c r="CP64" s="59" t="s">
        <v>163</v>
      </c>
      <c r="CQ64" s="102"/>
      <c r="CS64" s="94" t="s">
        <v>162</v>
      </c>
      <c r="CT64" s="118">
        <f>CT39-CT29</f>
        <v>0</v>
      </c>
      <c r="CU64" s="118">
        <f>CU39-CU29</f>
        <v>0</v>
      </c>
      <c r="CV64" s="118">
        <f>CV39-CV29</f>
        <v>0</v>
      </c>
      <c r="CW64" s="59"/>
      <c r="CX64" s="59" t="s">
        <v>163</v>
      </c>
      <c r="CY64" s="102"/>
      <c r="DA64" s="94" t="s">
        <v>162</v>
      </c>
      <c r="DB64" s="118">
        <f>DB39-DB29</f>
        <v>0</v>
      </c>
      <c r="DC64" s="118">
        <f>DC39-DC29</f>
        <v>0</v>
      </c>
      <c r="DD64" s="118">
        <f>DD39-DD29</f>
        <v>0</v>
      </c>
      <c r="DE64" s="59"/>
      <c r="DF64" s="59" t="s">
        <v>163</v>
      </c>
      <c r="DG64" s="102"/>
      <c r="DI64" s="94" t="s">
        <v>162</v>
      </c>
      <c r="DJ64" s="118">
        <f>DJ39-DJ29</f>
        <v>0</v>
      </c>
      <c r="DK64" s="118">
        <f>DK39-DK29</f>
        <v>0</v>
      </c>
      <c r="DL64" s="118">
        <f>DL39-DL29</f>
        <v>0</v>
      </c>
      <c r="DM64" s="59"/>
      <c r="DN64" s="59" t="s">
        <v>163</v>
      </c>
      <c r="DO64" s="102"/>
      <c r="DQ64" s="94" t="s">
        <v>162</v>
      </c>
      <c r="DR64" s="118">
        <f>DR39-DR29</f>
        <v>0</v>
      </c>
      <c r="DS64" s="118">
        <f>DS39-DS29</f>
        <v>0</v>
      </c>
      <c r="DT64" s="118">
        <f>DT39-DT29</f>
        <v>0</v>
      </c>
      <c r="DU64" s="59"/>
      <c r="DV64" s="59" t="s">
        <v>163</v>
      </c>
      <c r="DW64" s="102"/>
      <c r="DY64" s="94" t="s">
        <v>162</v>
      </c>
      <c r="DZ64" s="118">
        <f>DZ39-DZ29</f>
        <v>0</v>
      </c>
      <c r="EA64" s="118">
        <f>EA39-EA29</f>
        <v>0</v>
      </c>
      <c r="EB64" s="118">
        <f>EB39-EB29</f>
        <v>0</v>
      </c>
      <c r="EC64" s="59"/>
      <c r="ED64" s="59" t="s">
        <v>163</v>
      </c>
      <c r="EE64" s="102"/>
      <c r="EG64" s="94" t="s">
        <v>162</v>
      </c>
      <c r="EH64" s="118">
        <f>EH39-EH29</f>
        <v>0</v>
      </c>
      <c r="EI64" s="118">
        <f>EI39-EI29</f>
        <v>0</v>
      </c>
      <c r="EJ64" s="118">
        <f>EJ39-EJ29</f>
        <v>0</v>
      </c>
      <c r="EK64" s="59"/>
      <c r="EL64" s="59" t="s">
        <v>163</v>
      </c>
      <c r="EM64" s="102"/>
      <c r="EO64" s="94" t="s">
        <v>162</v>
      </c>
      <c r="EP64" s="118">
        <f>EP39-EP29</f>
        <v>0</v>
      </c>
      <c r="EQ64" s="118">
        <f>EQ39-EQ29</f>
        <v>0</v>
      </c>
      <c r="ER64" s="118">
        <f>ER39-ER29</f>
        <v>0</v>
      </c>
      <c r="ES64" s="59"/>
      <c r="ET64" s="59" t="s">
        <v>163</v>
      </c>
      <c r="EU64" s="102"/>
      <c r="EW64" s="94" t="s">
        <v>162</v>
      </c>
      <c r="EX64" s="118">
        <f>EX39-EX29</f>
        <v>0</v>
      </c>
      <c r="EY64" s="118">
        <f>EY39-EY29</f>
        <v>0</v>
      </c>
      <c r="EZ64" s="118">
        <f>EZ39-EZ29</f>
        <v>0</v>
      </c>
      <c r="FA64" s="59"/>
      <c r="FB64" s="59" t="s">
        <v>163</v>
      </c>
      <c r="FC64" s="102"/>
      <c r="FE64" s="94" t="s">
        <v>162</v>
      </c>
      <c r="FF64" s="118">
        <f>FF39-FF29</f>
        <v>0</v>
      </c>
      <c r="FG64" s="118">
        <f>FG39-FG29</f>
        <v>0</v>
      </c>
      <c r="FH64" s="118">
        <f>FH39-FH29</f>
        <v>0</v>
      </c>
      <c r="FI64" s="59"/>
      <c r="FJ64" s="59" t="s">
        <v>163</v>
      </c>
      <c r="FK64" s="102"/>
      <c r="FM64" s="94" t="s">
        <v>162</v>
      </c>
      <c r="FN64" s="118">
        <f>FN39-FN29</f>
        <v>0</v>
      </c>
      <c r="FO64" s="118">
        <f>FO39-FO29</f>
        <v>0</v>
      </c>
      <c r="FP64" s="118">
        <f>FP39-FP29</f>
        <v>0</v>
      </c>
      <c r="FQ64" s="59"/>
      <c r="FR64" s="59" t="s">
        <v>163</v>
      </c>
      <c r="FS64" s="102"/>
      <c r="FU64" s="94" t="s">
        <v>162</v>
      </c>
      <c r="FV64" s="118">
        <f>FV39-FV29</f>
        <v>0</v>
      </c>
      <c r="FW64" s="118">
        <f>FW39-FW29</f>
        <v>0</v>
      </c>
      <c r="FX64" s="118">
        <f>FX39-FX29</f>
        <v>0</v>
      </c>
      <c r="FY64" s="59"/>
      <c r="FZ64" s="59" t="s">
        <v>163</v>
      </c>
      <c r="GA64" s="102"/>
      <c r="GC64" s="94" t="s">
        <v>162</v>
      </c>
      <c r="GD64" s="118">
        <f>GD39-GD29</f>
        <v>0</v>
      </c>
      <c r="GE64" s="118">
        <f>GE39-GE29</f>
        <v>0</v>
      </c>
      <c r="GF64" s="118">
        <f>GF39-GF29</f>
        <v>0</v>
      </c>
      <c r="GG64" s="59"/>
      <c r="GH64" s="59" t="s">
        <v>163</v>
      </c>
      <c r="GI64" s="102"/>
      <c r="GK64" s="94" t="s">
        <v>162</v>
      </c>
      <c r="GL64" s="118">
        <f>GL39-GL29</f>
        <v>0</v>
      </c>
      <c r="GM64" s="118">
        <f>GM39-GM29</f>
        <v>0</v>
      </c>
      <c r="GN64" s="118">
        <f>GN39-GN29</f>
        <v>0</v>
      </c>
      <c r="GO64" s="59"/>
      <c r="GP64" s="59" t="s">
        <v>163</v>
      </c>
      <c r="GQ64" s="102"/>
      <c r="GS64" s="94" t="s">
        <v>162</v>
      </c>
      <c r="GT64" s="118">
        <f>GT39-GT29</f>
        <v>0</v>
      </c>
      <c r="GU64" s="118">
        <f>GU39-GU29</f>
        <v>0</v>
      </c>
      <c r="GV64" s="118">
        <f>GV39-GV29</f>
        <v>0</v>
      </c>
      <c r="GW64" s="59"/>
      <c r="GX64" s="59" t="s">
        <v>163</v>
      </c>
      <c r="GY64" s="102"/>
      <c r="HA64" s="94" t="s">
        <v>162</v>
      </c>
      <c r="HB64" s="118">
        <f>HB39-HB29</f>
        <v>0</v>
      </c>
      <c r="HC64" s="118">
        <f>HC39-HC29</f>
        <v>0</v>
      </c>
      <c r="HD64" s="118">
        <f>HD39-HD29</f>
        <v>0</v>
      </c>
      <c r="HE64" s="59"/>
      <c r="HF64" s="59" t="s">
        <v>163</v>
      </c>
      <c r="HG64" s="102"/>
      <c r="HI64" s="94" t="s">
        <v>162</v>
      </c>
      <c r="HJ64" s="118">
        <f>HJ39-HJ29</f>
        <v>0</v>
      </c>
      <c r="HK64" s="118">
        <f>HK39-HK29</f>
        <v>0</v>
      </c>
      <c r="HL64" s="118">
        <f>HL39-HL29</f>
        <v>0</v>
      </c>
      <c r="HM64" s="59"/>
      <c r="HN64" s="59" t="s">
        <v>163</v>
      </c>
      <c r="HO64" s="102"/>
      <c r="HQ64" s="94" t="s">
        <v>162</v>
      </c>
      <c r="HR64" s="118">
        <f>HR39-HR29</f>
        <v>0</v>
      </c>
      <c r="HS64" s="118">
        <f>HS39-HS29</f>
        <v>0</v>
      </c>
      <c r="HT64" s="118">
        <f>HT39-HT29</f>
        <v>0</v>
      </c>
      <c r="HU64" s="59"/>
      <c r="HV64" s="59" t="s">
        <v>163</v>
      </c>
      <c r="HW64" s="102"/>
      <c r="HY64" s="94" t="s">
        <v>162</v>
      </c>
      <c r="HZ64" s="118">
        <f>HZ39-HZ29</f>
        <v>0</v>
      </c>
      <c r="IA64" s="118">
        <f>IA39-IA29</f>
        <v>0</v>
      </c>
      <c r="IB64" s="118">
        <f>IB39-IB29</f>
        <v>0</v>
      </c>
      <c r="IC64" s="59"/>
      <c r="ID64" s="59" t="s">
        <v>163</v>
      </c>
      <c r="IE64" s="102"/>
      <c r="IG64" s="94" t="s">
        <v>162</v>
      </c>
      <c r="IH64" s="118">
        <f>IH39-IH29</f>
        <v>0</v>
      </c>
      <c r="II64" s="118">
        <f>II39-II29</f>
        <v>0</v>
      </c>
      <c r="IJ64" s="118">
        <f>IJ39-IJ29</f>
        <v>0</v>
      </c>
      <c r="IK64" s="59"/>
      <c r="IL64" s="59" t="s">
        <v>163</v>
      </c>
      <c r="IM64" s="102"/>
      <c r="IO64" s="94" t="s">
        <v>162</v>
      </c>
      <c r="IP64" s="118">
        <f>IP39-IP29</f>
        <v>0</v>
      </c>
      <c r="IQ64" s="118">
        <f>IQ39-IQ29</f>
        <v>0</v>
      </c>
      <c r="IR64" s="118">
        <f>IR39-IR29</f>
        <v>0</v>
      </c>
      <c r="IS64" s="59"/>
      <c r="IT64" s="59" t="s">
        <v>163</v>
      </c>
      <c r="IU64" s="102"/>
    </row>
    <row r="65" spans="2:7" ht="10.5" customHeight="1">
      <c r="B65" s="109"/>
      <c r="C65" s="109"/>
      <c r="D65" s="109"/>
      <c r="G65" s="102"/>
    </row>
    <row r="66" ht="10.5" customHeight="1" thickBot="1">
      <c r="A66" s="111" t="s">
        <v>303</v>
      </c>
    </row>
    <row r="67" spans="1:4" ht="10.5" customHeight="1">
      <c r="A67" s="94" t="s">
        <v>304</v>
      </c>
      <c r="B67" s="143"/>
      <c r="C67" s="143"/>
      <c r="D67" s="143"/>
    </row>
    <row r="68" spans="1:4" ht="10.5" customHeight="1">
      <c r="A68" s="94" t="s">
        <v>305</v>
      </c>
      <c r="B68" s="143"/>
      <c r="C68" s="143"/>
      <c r="D68" s="143"/>
    </row>
    <row r="69" spans="1:4" ht="10.5" customHeight="1">
      <c r="A69" s="94" t="s">
        <v>306</v>
      </c>
      <c r="B69" s="143"/>
      <c r="C69" s="143"/>
      <c r="D69" s="143"/>
    </row>
    <row r="70" spans="1:4" ht="10.5" customHeight="1">
      <c r="A70" s="94" t="s">
        <v>307</v>
      </c>
      <c r="B70" s="133"/>
      <c r="C70" s="133"/>
      <c r="D70" s="133"/>
    </row>
    <row r="71" spans="1:4" ht="10.5" customHeight="1">
      <c r="A71" s="94" t="s">
        <v>308</v>
      </c>
      <c r="B71" s="144"/>
      <c r="C71" s="144"/>
      <c r="D71" s="144"/>
    </row>
    <row r="72" spans="1:4" ht="10.5" customHeight="1">
      <c r="A72" s="94" t="s">
        <v>309</v>
      </c>
      <c r="B72" s="144"/>
      <c r="C72" s="144"/>
      <c r="D72" s="144"/>
    </row>
    <row r="73" spans="2:4" ht="11.25" customHeight="1">
      <c r="B73" s="120"/>
      <c r="C73" s="120"/>
      <c r="D73" s="120"/>
    </row>
    <row r="74" spans="1:4" ht="11.25" customHeight="1">
      <c r="A74" s="110"/>
      <c r="B74" s="109"/>
      <c r="D74" s="109"/>
    </row>
    <row r="75" spans="1:4" ht="11.25" customHeight="1">
      <c r="A75" s="110" t="s">
        <v>158</v>
      </c>
      <c r="B75" s="121"/>
      <c r="C75" s="121"/>
      <c r="D75" s="121"/>
    </row>
    <row r="76" ht="11.25" customHeight="1">
      <c r="A76" s="110"/>
    </row>
    <row r="77" spans="1:4" ht="11.25" customHeight="1">
      <c r="A77" s="110"/>
      <c r="B77" s="121"/>
      <c r="C77" s="122"/>
      <c r="D77" s="122"/>
    </row>
    <row r="78" spans="1:4" ht="11.25" customHeight="1">
      <c r="A78" s="110" t="s">
        <v>119</v>
      </c>
      <c r="B78" s="123"/>
      <c r="C78" s="123"/>
      <c r="D78" s="123"/>
    </row>
    <row r="79" spans="1:4" ht="11.25" customHeight="1">
      <c r="A79" s="110"/>
      <c r="B79" s="123"/>
      <c r="C79" s="123"/>
      <c r="D79" s="123"/>
    </row>
    <row r="80" spans="1:4" ht="11.25" customHeight="1">
      <c r="A80" s="110"/>
      <c r="B80" s="124"/>
      <c r="C80" s="124"/>
      <c r="D80" s="124"/>
    </row>
    <row r="81" spans="1:4" ht="11.25" customHeight="1">
      <c r="A81" s="110" t="s">
        <v>109</v>
      </c>
      <c r="B81" s="1"/>
      <c r="C81" s="123"/>
      <c r="D81" s="123"/>
    </row>
    <row r="82" spans="1:4" ht="11.25" customHeight="1">
      <c r="A82" s="89" t="s">
        <v>120</v>
      </c>
      <c r="B82" s="1"/>
      <c r="C82" s="125"/>
      <c r="D82" s="125"/>
    </row>
    <row r="83" spans="1:4" ht="11.25" customHeight="1">
      <c r="A83" s="89" t="s">
        <v>121</v>
      </c>
      <c r="B83" s="123"/>
      <c r="C83" s="125"/>
      <c r="D83" s="125"/>
    </row>
    <row r="84" spans="2:4" ht="11.25" customHeight="1">
      <c r="B84" s="123"/>
      <c r="C84" s="125"/>
      <c r="D84" s="125"/>
    </row>
    <row r="85" spans="1:4" ht="11.25" customHeight="1">
      <c r="A85" s="110" t="s">
        <v>110</v>
      </c>
      <c r="B85" s="123"/>
      <c r="C85" s="125"/>
      <c r="D85" s="125"/>
    </row>
    <row r="86" spans="1:4" ht="11.25" customHeight="1">
      <c r="A86" s="89" t="s">
        <v>123</v>
      </c>
      <c r="B86" s="126"/>
      <c r="C86" s="127"/>
      <c r="D86" s="127"/>
    </row>
    <row r="87" spans="2:4" ht="11.25" customHeight="1">
      <c r="B87" s="126"/>
      <c r="C87" s="127"/>
      <c r="D87" s="127"/>
    </row>
    <row r="88" ht="11.25" customHeight="1">
      <c r="A88" s="110" t="s">
        <v>111</v>
      </c>
    </row>
    <row r="89" ht="11.25" customHeight="1">
      <c r="A89" s="89" t="s">
        <v>122</v>
      </c>
    </row>
    <row r="90" spans="1:4" ht="11.25" customHeight="1">
      <c r="A90" s="110"/>
      <c r="B90" s="105"/>
      <c r="C90" s="105"/>
      <c r="D90" s="105"/>
    </row>
    <row r="91" spans="1:4" ht="11.25" customHeight="1">
      <c r="A91" s="110" t="s">
        <v>112</v>
      </c>
      <c r="B91" s="105"/>
      <c r="C91" s="105"/>
      <c r="D91" s="105"/>
    </row>
    <row r="92" spans="1:4" ht="11.25" customHeight="1">
      <c r="A92" s="89" t="s">
        <v>124</v>
      </c>
      <c r="B92" s="105"/>
      <c r="C92" s="105"/>
      <c r="D92" s="105"/>
    </row>
    <row r="93" spans="1:4" ht="11.25" customHeight="1">
      <c r="A93" s="89" t="s">
        <v>125</v>
      </c>
      <c r="B93" s="105"/>
      <c r="C93" s="105"/>
      <c r="D93" s="105"/>
    </row>
    <row r="94" spans="2:4" ht="11.25" customHeight="1">
      <c r="B94" s="105"/>
      <c r="C94" s="105"/>
      <c r="D94" s="105"/>
    </row>
    <row r="95" spans="1:4" ht="11.25" customHeight="1">
      <c r="A95" s="110" t="s">
        <v>113</v>
      </c>
      <c r="B95" s="105"/>
      <c r="C95" s="105"/>
      <c r="D95" s="105"/>
    </row>
    <row r="96" spans="1:4" ht="11.25" customHeight="1">
      <c r="A96" s="89" t="s">
        <v>126</v>
      </c>
      <c r="B96" s="105"/>
      <c r="C96" s="105"/>
      <c r="D96" s="105"/>
    </row>
    <row r="97" spans="1:4" ht="11.25" customHeight="1">
      <c r="A97" s="89" t="s">
        <v>127</v>
      </c>
      <c r="B97" s="105"/>
      <c r="C97" s="105"/>
      <c r="D97" s="105"/>
    </row>
    <row r="98" spans="2:4" ht="11.25" customHeight="1">
      <c r="B98" s="105"/>
      <c r="C98" s="105"/>
      <c r="D98" s="105"/>
    </row>
    <row r="99" spans="1:4" ht="11.25" customHeight="1">
      <c r="A99" s="128" t="s">
        <v>114</v>
      </c>
      <c r="B99" s="105"/>
      <c r="C99" s="105"/>
      <c r="D99" s="105"/>
    </row>
    <row r="100" spans="1:4" ht="11.25" customHeight="1">
      <c r="A100" s="89" t="s">
        <v>128</v>
      </c>
      <c r="B100" s="105"/>
      <c r="C100" s="105"/>
      <c r="D100" s="105"/>
    </row>
    <row r="101" spans="2:4" ht="11.25" customHeight="1">
      <c r="B101" s="105"/>
      <c r="C101" s="105"/>
      <c r="D101" s="105"/>
    </row>
    <row r="102" ht="11.25" customHeight="1">
      <c r="A102" s="110" t="s">
        <v>115</v>
      </c>
    </row>
    <row r="103" spans="1:4" ht="11.25" customHeight="1">
      <c r="A103" s="89" t="s">
        <v>129</v>
      </c>
      <c r="B103" s="1"/>
      <c r="C103" s="1"/>
      <c r="D103" s="1"/>
    </row>
    <row r="104" spans="2:4" ht="11.25" customHeight="1">
      <c r="B104" s="1"/>
      <c r="C104" s="1"/>
      <c r="D104" s="1"/>
    </row>
    <row r="105" spans="1:4" ht="11.25" customHeight="1">
      <c r="A105" s="110" t="s">
        <v>116</v>
      </c>
      <c r="B105" s="1"/>
      <c r="C105" s="1"/>
      <c r="D105" s="1"/>
    </row>
    <row r="106" spans="1:4" ht="11.25" customHeight="1">
      <c r="A106" s="89" t="s">
        <v>133</v>
      </c>
      <c r="B106" s="1"/>
      <c r="C106" s="1"/>
      <c r="D106" s="1"/>
    </row>
    <row r="107" spans="1:4" ht="11.25" customHeight="1">
      <c r="A107" s="110" t="s">
        <v>117</v>
      </c>
      <c r="B107" s="1"/>
      <c r="C107" s="1"/>
      <c r="D107" s="1"/>
    </row>
    <row r="108" spans="1:4" ht="11.25" customHeight="1">
      <c r="A108" s="110"/>
      <c r="B108" s="1"/>
      <c r="C108" s="1"/>
      <c r="D108" s="1"/>
    </row>
    <row r="109" spans="1:4" ht="11.25" customHeight="1">
      <c r="A109" s="110" t="s">
        <v>118</v>
      </c>
      <c r="B109" s="1"/>
      <c r="C109" s="1"/>
      <c r="D109" s="1"/>
    </row>
    <row r="110" spans="1:4" ht="11.25" customHeight="1">
      <c r="A110" s="89" t="s">
        <v>130</v>
      </c>
      <c r="B110" s="1"/>
      <c r="C110" s="1"/>
      <c r="D110" s="1"/>
    </row>
    <row r="111" spans="1:4" ht="11.25" customHeight="1">
      <c r="A111" s="89" t="s">
        <v>131</v>
      </c>
      <c r="B111" s="1"/>
      <c r="C111" s="1"/>
      <c r="D111" s="1"/>
    </row>
    <row r="112" spans="2:4" ht="11.25" customHeight="1">
      <c r="B112" s="1"/>
      <c r="C112" s="1"/>
      <c r="D112" s="1"/>
    </row>
    <row r="113" spans="1:4" ht="11.25" customHeight="1">
      <c r="A113" s="110" t="s">
        <v>135</v>
      </c>
      <c r="B113" s="1"/>
      <c r="C113" s="1"/>
      <c r="D113" s="1"/>
    </row>
    <row r="114" spans="1:4" ht="11.25" customHeight="1">
      <c r="A114" s="89" t="s">
        <v>136</v>
      </c>
      <c r="B114" s="1"/>
      <c r="C114" s="1"/>
      <c r="D114" s="1"/>
    </row>
    <row r="115" spans="1:4" ht="11.25" customHeight="1">
      <c r="A115" s="89" t="s">
        <v>134</v>
      </c>
      <c r="B115" s="1"/>
      <c r="C115" s="1"/>
      <c r="D115" s="1"/>
    </row>
    <row r="116" spans="2:4" ht="11.25" customHeight="1">
      <c r="B116" s="100"/>
      <c r="C116" s="100"/>
      <c r="D116" s="108"/>
    </row>
    <row r="117" spans="2:4" ht="11.25" customHeight="1">
      <c r="B117" s="100"/>
      <c r="C117" s="100"/>
      <c r="D117" s="108"/>
    </row>
    <row r="118" spans="1:4" ht="11.25" customHeight="1">
      <c r="A118" s="110" t="s">
        <v>119</v>
      </c>
      <c r="B118" s="100"/>
      <c r="C118" s="100"/>
      <c r="D118" s="100"/>
    </row>
    <row r="119" ht="11.25" customHeight="1"/>
    <row r="120" spans="1:4" ht="11.25">
      <c r="A120" s="110" t="s">
        <v>109</v>
      </c>
      <c r="B120" s="129"/>
      <c r="C120" s="129"/>
      <c r="D120" s="129"/>
    </row>
    <row r="121" spans="1:4" ht="11.25">
      <c r="A121" s="1" t="s">
        <v>137</v>
      </c>
      <c r="B121" s="129"/>
      <c r="C121" s="129"/>
      <c r="D121" s="129"/>
    </row>
    <row r="122" spans="1:4" ht="11.25">
      <c r="A122" s="1" t="s">
        <v>138</v>
      </c>
      <c r="B122" s="129"/>
      <c r="C122" s="129"/>
      <c r="D122" s="129"/>
    </row>
    <row r="123" spans="1:4" ht="11.25">
      <c r="A123" s="89" t="s">
        <v>139</v>
      </c>
      <c r="B123" s="129"/>
      <c r="C123" s="130"/>
      <c r="D123" s="130"/>
    </row>
    <row r="124" spans="2:4" ht="11.25">
      <c r="B124" s="129"/>
      <c r="C124" s="130"/>
      <c r="D124" s="130"/>
    </row>
    <row r="125" spans="1:4" ht="11.25">
      <c r="A125" s="110" t="s">
        <v>140</v>
      </c>
      <c r="C125" s="100"/>
      <c r="D125" s="100"/>
    </row>
    <row r="126" spans="1:4" ht="11.25">
      <c r="A126" s="89" t="s">
        <v>141</v>
      </c>
      <c r="C126" s="100"/>
      <c r="D126" s="100"/>
    </row>
    <row r="127" ht="11.25">
      <c r="A127" s="89" t="s">
        <v>142</v>
      </c>
    </row>
    <row r="128" ht="11.25">
      <c r="A128" s="89" t="s">
        <v>143</v>
      </c>
    </row>
    <row r="130" ht="11.25">
      <c r="A130" s="89" t="s">
        <v>144</v>
      </c>
    </row>
    <row r="131" ht="11.25">
      <c r="A131" s="89" t="s">
        <v>145</v>
      </c>
    </row>
    <row r="132" ht="11.25">
      <c r="A132" s="89" t="s">
        <v>146</v>
      </c>
    </row>
    <row r="133" ht="11.25">
      <c r="A133" s="89" t="s">
        <v>147</v>
      </c>
    </row>
    <row r="135" ht="11.25">
      <c r="A135" s="89" t="s">
        <v>148</v>
      </c>
    </row>
    <row r="136" ht="11.25">
      <c r="A136" s="89" t="s">
        <v>149</v>
      </c>
    </row>
    <row r="138" ht="11.25">
      <c r="A138" s="89" t="s">
        <v>150</v>
      </c>
    </row>
    <row r="139" ht="11.25">
      <c r="A139" s="89" t="s">
        <v>151</v>
      </c>
    </row>
    <row r="140" ht="11.25">
      <c r="A140" s="89" t="s">
        <v>152</v>
      </c>
    </row>
    <row r="142" ht="11.25">
      <c r="A142" s="89" t="s">
        <v>153</v>
      </c>
    </row>
    <row r="143" ht="11.25">
      <c r="A143" s="89" t="s">
        <v>154</v>
      </c>
    </row>
    <row r="144" ht="11.25">
      <c r="A144" s="89" t="s">
        <v>155</v>
      </c>
    </row>
    <row r="145" ht="11.25">
      <c r="A145" s="89" t="s">
        <v>156</v>
      </c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5"/>
  <sheetViews>
    <sheetView showGridLines="0" view="pageBreakPreview" zoomScaleSheetLayoutView="100" workbookViewId="0" topLeftCell="A1">
      <selection activeCell="J19" sqref="J19"/>
    </sheetView>
  </sheetViews>
  <sheetFormatPr defaultColWidth="9.00390625" defaultRowHeight="12"/>
  <cols>
    <col min="1" max="1" width="26.125" style="89" customWidth="1"/>
    <col min="2" max="4" width="11.375" style="70" customWidth="1"/>
    <col min="5" max="5" width="4.125" style="1" customWidth="1"/>
    <col min="6" max="6" width="7.25390625" style="1" customWidth="1"/>
    <col min="7" max="8" width="9.00390625" style="1" customWidth="1"/>
    <col min="9" max="16384" width="11.375" style="1" customWidth="1"/>
  </cols>
  <sheetData>
    <row r="1" spans="1:10" ht="10.5" customHeight="1">
      <c r="A1" s="69" t="s">
        <v>310</v>
      </c>
      <c r="C1" s="71"/>
      <c r="D1" s="71"/>
      <c r="J1" s="72"/>
    </row>
    <row r="2" spans="1:10" ht="10.5" customHeight="1" thickBot="1">
      <c r="A2" s="73" t="s">
        <v>311</v>
      </c>
      <c r="B2" s="74">
        <v>2000</v>
      </c>
      <c r="C2" s="74">
        <v>2001</v>
      </c>
      <c r="D2" s="74">
        <v>2002</v>
      </c>
      <c r="F2" s="75">
        <v>2000</v>
      </c>
      <c r="G2" s="75">
        <v>2001</v>
      </c>
      <c r="H2" s="75">
        <v>2002</v>
      </c>
      <c r="J2" s="72"/>
    </row>
    <row r="3" spans="1:8" ht="10.5" customHeight="1">
      <c r="A3" s="76" t="s">
        <v>252</v>
      </c>
      <c r="B3" s="77">
        <v>87000</v>
      </c>
      <c r="C3" s="77">
        <v>84016</v>
      </c>
      <c r="D3" s="77">
        <v>74233</v>
      </c>
      <c r="F3" s="78">
        <f aca="true" t="shared" si="0" ref="F3:F15">B3/B$3</f>
        <v>1</v>
      </c>
      <c r="G3" s="78">
        <f aca="true" t="shared" si="1" ref="G3:G15">C3/C$3</f>
        <v>1</v>
      </c>
      <c r="H3" s="78">
        <f aca="true" t="shared" si="2" ref="H3:H15">D3/D$3</f>
        <v>1</v>
      </c>
    </row>
    <row r="4" spans="1:28" s="83" customFormat="1" ht="10.5" customHeight="1">
      <c r="A4" s="79" t="s">
        <v>12</v>
      </c>
      <c r="B4" s="80">
        <v>63895</v>
      </c>
      <c r="C4" s="80">
        <v>60810</v>
      </c>
      <c r="D4" s="80">
        <v>53350</v>
      </c>
      <c r="E4" s="81"/>
      <c r="F4" s="82">
        <f t="shared" si="0"/>
        <v>0.7344252873563218</v>
      </c>
      <c r="G4" s="82">
        <f t="shared" si="1"/>
        <v>0.7237907065320891</v>
      </c>
      <c r="H4" s="82">
        <f t="shared" si="2"/>
        <v>0.7186830654830062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10" s="81" customFormat="1" ht="10.5" customHeight="1">
      <c r="A5" s="84" t="s">
        <v>253</v>
      </c>
      <c r="B5" s="77">
        <f>B3-B4</f>
        <v>23105</v>
      </c>
      <c r="C5" s="77">
        <f>C3-C4</f>
        <v>23206</v>
      </c>
      <c r="D5" s="77">
        <f>D3-D4</f>
        <v>20883</v>
      </c>
      <c r="F5" s="78">
        <f t="shared" si="0"/>
        <v>0.26557471264367816</v>
      </c>
      <c r="G5" s="78">
        <f t="shared" si="1"/>
        <v>0.2762092934679109</v>
      </c>
      <c r="H5" s="78">
        <f t="shared" si="2"/>
        <v>0.2813169345169938</v>
      </c>
      <c r="J5" s="85"/>
    </row>
    <row r="6" spans="1:15" ht="10.5" customHeight="1">
      <c r="A6" s="84" t="s">
        <v>312</v>
      </c>
      <c r="B6" s="86">
        <f>16640-6264</f>
        <v>10376</v>
      </c>
      <c r="C6" s="86">
        <f>15455-4126</f>
        <v>11329</v>
      </c>
      <c r="D6" s="86">
        <f>13534-3334</f>
        <v>10200</v>
      </c>
      <c r="E6" s="81"/>
      <c r="F6" s="78">
        <f t="shared" si="0"/>
        <v>0.11926436781609195</v>
      </c>
      <c r="G6" s="78">
        <f t="shared" si="1"/>
        <v>0.1348433631689202</v>
      </c>
      <c r="H6" s="78">
        <f t="shared" si="2"/>
        <v>0.1374051971495157</v>
      </c>
      <c r="J6" s="81"/>
      <c r="K6" s="81"/>
      <c r="L6" s="81"/>
      <c r="M6" s="81"/>
      <c r="N6" s="81"/>
      <c r="O6" s="81"/>
    </row>
    <row r="7" spans="1:11" ht="10.5" customHeight="1">
      <c r="A7" s="87" t="s">
        <v>313</v>
      </c>
      <c r="B7" s="80">
        <v>6782</v>
      </c>
      <c r="C7" s="80">
        <v>5819</v>
      </c>
      <c r="D7" s="80">
        <f>5067</f>
        <v>5067</v>
      </c>
      <c r="F7" s="82">
        <f t="shared" si="0"/>
        <v>0.07795402298850575</v>
      </c>
      <c r="G7" s="82">
        <f t="shared" si="1"/>
        <v>0.06926061702532851</v>
      </c>
      <c r="H7" s="82">
        <f t="shared" si="2"/>
        <v>0.0682580523486859</v>
      </c>
      <c r="J7" s="81"/>
      <c r="K7" s="81"/>
    </row>
    <row r="8" spans="1:8" ht="10.5" customHeight="1">
      <c r="A8" s="88" t="s">
        <v>52</v>
      </c>
      <c r="B8" s="86">
        <f>B5-B6-B7</f>
        <v>5947</v>
      </c>
      <c r="C8" s="86">
        <f>C5-C6-C7</f>
        <v>6058</v>
      </c>
      <c r="D8" s="86">
        <f>D5-D6-D7</f>
        <v>5616</v>
      </c>
      <c r="F8" s="78">
        <f t="shared" si="0"/>
        <v>0.06835632183908046</v>
      </c>
      <c r="G8" s="78">
        <f t="shared" si="1"/>
        <v>0.07210531327366215</v>
      </c>
      <c r="H8" s="78">
        <f t="shared" si="2"/>
        <v>0.07565368501879217</v>
      </c>
    </row>
    <row r="9" spans="1:8" ht="10.5" customHeight="1">
      <c r="A9" s="79" t="s">
        <v>4</v>
      </c>
      <c r="B9" s="80">
        <v>6264</v>
      </c>
      <c r="C9" s="80">
        <v>4126</v>
      </c>
      <c r="D9" s="80">
        <v>3334</v>
      </c>
      <c r="F9" s="82">
        <f t="shared" si="0"/>
        <v>0.072</v>
      </c>
      <c r="G9" s="82">
        <f t="shared" si="1"/>
        <v>0.049109693391734904</v>
      </c>
      <c r="H9" s="82">
        <f t="shared" si="2"/>
        <v>0.04491263993102798</v>
      </c>
    </row>
    <row r="10" spans="1:8" ht="10.5" customHeight="1">
      <c r="A10" s="84" t="s">
        <v>29</v>
      </c>
      <c r="B10" s="77">
        <f>B8-B9</f>
        <v>-317</v>
      </c>
      <c r="C10" s="77">
        <f>C8-C9</f>
        <v>1932</v>
      </c>
      <c r="D10" s="77">
        <f>D8-D9</f>
        <v>2282</v>
      </c>
      <c r="F10" s="78">
        <f t="shared" si="0"/>
        <v>-0.0036436781609195403</v>
      </c>
      <c r="G10" s="78">
        <f t="shared" si="1"/>
        <v>0.022995619881927252</v>
      </c>
      <c r="H10" s="78">
        <f t="shared" si="2"/>
        <v>0.0307410450877642</v>
      </c>
    </row>
    <row r="11" spans="1:8" ht="10.5" customHeight="1">
      <c r="A11" s="84" t="s">
        <v>314</v>
      </c>
      <c r="B11" s="80">
        <f>2762+49+173-32+43</f>
        <v>2995</v>
      </c>
      <c r="C11" s="80">
        <f>1321-114+18+94+224</f>
        <v>1543</v>
      </c>
      <c r="D11" s="80">
        <f>642+142+61+31+214</f>
        <v>1090</v>
      </c>
      <c r="F11" s="82">
        <f t="shared" si="0"/>
        <v>0.03442528735632184</v>
      </c>
      <c r="G11" s="82">
        <f t="shared" si="1"/>
        <v>0.018365549419158255</v>
      </c>
      <c r="H11" s="82">
        <f t="shared" si="2"/>
        <v>0.014683496558134522</v>
      </c>
    </row>
    <row r="12" spans="1:8" ht="10.5" customHeight="1">
      <c r="A12" s="76" t="s">
        <v>30</v>
      </c>
      <c r="B12" s="77">
        <f>B10+B11</f>
        <v>2678</v>
      </c>
      <c r="C12" s="77">
        <f>C10+C11</f>
        <v>3475</v>
      </c>
      <c r="D12" s="77">
        <f>D10+D11</f>
        <v>3372</v>
      </c>
      <c r="F12" s="78">
        <f t="shared" si="0"/>
        <v>0.0307816091954023</v>
      </c>
      <c r="G12" s="78">
        <f t="shared" si="1"/>
        <v>0.04136116930108551</v>
      </c>
      <c r="H12" s="78">
        <f t="shared" si="2"/>
        <v>0.04542454164589872</v>
      </c>
    </row>
    <row r="13" spans="1:8" ht="10.5" customHeight="1">
      <c r="A13" s="79" t="s">
        <v>5</v>
      </c>
      <c r="B13" s="80">
        <v>781</v>
      </c>
      <c r="C13" s="80">
        <v>849</v>
      </c>
      <c r="D13" s="80">
        <v>867</v>
      </c>
      <c r="F13" s="82">
        <f t="shared" si="0"/>
        <v>0.008977011494252873</v>
      </c>
      <c r="G13" s="82">
        <f t="shared" si="1"/>
        <v>0.010105218053704056</v>
      </c>
      <c r="H13" s="82">
        <f t="shared" si="2"/>
        <v>0.011679441757708835</v>
      </c>
    </row>
    <row r="14" spans="1:8" ht="10.5" customHeight="1">
      <c r="A14" s="79" t="s">
        <v>315</v>
      </c>
      <c r="B14" s="80">
        <v>191</v>
      </c>
      <c r="C14" s="80">
        <v>-29</v>
      </c>
      <c r="D14" s="80">
        <v>-60</v>
      </c>
      <c r="F14" s="82">
        <f t="shared" si="0"/>
        <v>0.002195402298850575</v>
      </c>
      <c r="G14" s="82">
        <f t="shared" si="1"/>
        <v>-0.00034517234812416684</v>
      </c>
      <c r="H14" s="82">
        <f t="shared" si="2"/>
        <v>-0.0008082658655853865</v>
      </c>
    </row>
    <row r="15" spans="1:8" ht="10.5" customHeight="1">
      <c r="A15" s="79" t="s">
        <v>316</v>
      </c>
      <c r="B15" s="80">
        <f>B12-B13+B14</f>
        <v>2088</v>
      </c>
      <c r="C15" s="80">
        <f>C12-C13+C14</f>
        <v>2597</v>
      </c>
      <c r="D15" s="80">
        <f>D12-D13+D14</f>
        <v>2445</v>
      </c>
      <c r="F15" s="78">
        <f t="shared" si="0"/>
        <v>0.024</v>
      </c>
      <c r="G15" s="78">
        <f t="shared" si="1"/>
        <v>0.030910778899257283</v>
      </c>
      <c r="H15" s="78">
        <f t="shared" si="2"/>
        <v>0.0329368340226045</v>
      </c>
    </row>
    <row r="16" ht="10.5" customHeight="1"/>
    <row r="17" spans="1:8" ht="10.5" customHeight="1" thickBot="1">
      <c r="A17" s="90" t="s">
        <v>260</v>
      </c>
      <c r="B17" s="91"/>
      <c r="C17" s="92"/>
      <c r="D17" s="93"/>
      <c r="E17" s="59"/>
      <c r="F17" s="59"/>
      <c r="G17" s="59"/>
      <c r="H17" s="59"/>
    </row>
    <row r="18" spans="1:8" ht="10.5" customHeight="1">
      <c r="A18" s="94" t="s">
        <v>261</v>
      </c>
      <c r="B18" s="93"/>
      <c r="C18" s="93">
        <f>C3/B3-1</f>
        <v>-0.0342988505747126</v>
      </c>
      <c r="D18" s="93">
        <f>D3/C3-1</f>
        <v>-0.11644210626547324</v>
      </c>
      <c r="E18" s="59"/>
      <c r="F18" s="59"/>
      <c r="G18" s="59"/>
      <c r="H18" s="59"/>
    </row>
    <row r="19" spans="1:8" ht="10.5" customHeight="1">
      <c r="A19" s="94" t="s">
        <v>262</v>
      </c>
      <c r="B19" s="95">
        <f>B5/B3</f>
        <v>0.26557471264367816</v>
      </c>
      <c r="C19" s="95">
        <f>C5/C3</f>
        <v>0.2762092934679109</v>
      </c>
      <c r="D19" s="95">
        <f>D5/D3</f>
        <v>0.2813169345169938</v>
      </c>
      <c r="E19" s="59"/>
      <c r="F19" s="59" t="s">
        <v>263</v>
      </c>
      <c r="G19" s="59"/>
      <c r="H19" s="59"/>
    </row>
    <row r="20" spans="1:8" ht="10.5" customHeight="1">
      <c r="A20" s="94" t="s">
        <v>264</v>
      </c>
      <c r="B20" s="95">
        <f>B8/B3</f>
        <v>0.06835632183908046</v>
      </c>
      <c r="C20" s="95">
        <f>C8/C3</f>
        <v>0.07210531327366215</v>
      </c>
      <c r="D20" s="95">
        <f>D8/D3</f>
        <v>0.07565368501879217</v>
      </c>
      <c r="E20" s="59"/>
      <c r="F20" s="59"/>
      <c r="G20" s="59"/>
      <c r="H20" s="59"/>
    </row>
    <row r="21" spans="1:8" ht="10.5" customHeight="1">
      <c r="A21" s="96" t="s">
        <v>265</v>
      </c>
      <c r="B21" s="97">
        <f>B15/B3</f>
        <v>0.024</v>
      </c>
      <c r="C21" s="97">
        <f>C15/C3</f>
        <v>0.030910778899257283</v>
      </c>
      <c r="D21" s="97">
        <f>D15/D3</f>
        <v>0.0329368340226045</v>
      </c>
      <c r="E21" s="59"/>
      <c r="F21" s="59" t="s">
        <v>266</v>
      </c>
      <c r="G21" s="59"/>
      <c r="H21" s="59"/>
    </row>
    <row r="22" spans="1:8" ht="10.5" customHeight="1">
      <c r="A22" s="94" t="s">
        <v>267</v>
      </c>
      <c r="B22" s="95">
        <f>B15/B42</f>
        <v>0.08110627719080174</v>
      </c>
      <c r="C22" s="95">
        <f>C15/C42</f>
        <v>0.12098765432098765</v>
      </c>
      <c r="D22" s="95">
        <f>D15/D42</f>
        <v>0.11162344777209642</v>
      </c>
      <c r="E22" s="59"/>
      <c r="F22" s="59" t="s">
        <v>268</v>
      </c>
      <c r="G22" s="59"/>
      <c r="H22" s="59"/>
    </row>
    <row r="23" spans="1:8" ht="10.5" customHeight="1">
      <c r="A23" s="94" t="s">
        <v>269</v>
      </c>
      <c r="B23" s="95">
        <f>B10/B53</f>
        <v>-0.004034824224219128</v>
      </c>
      <c r="C23" s="95">
        <f>C10/C53</f>
        <v>0.028151364583485116</v>
      </c>
      <c r="D23" s="95">
        <f>D10/D53</f>
        <v>0.033396262311396</v>
      </c>
      <c r="E23" s="59"/>
      <c r="F23" s="59" t="s">
        <v>270</v>
      </c>
      <c r="G23" s="59"/>
      <c r="H23" s="59"/>
    </row>
    <row r="24" spans="1:8" ht="10.5" customHeight="1">
      <c r="A24" s="94" t="s">
        <v>271</v>
      </c>
      <c r="B24" s="98">
        <f>B15+B9</f>
        <v>8352</v>
      </c>
      <c r="C24" s="98">
        <f>C15+C9</f>
        <v>6723</v>
      </c>
      <c r="D24" s="98">
        <f>D15+D9</f>
        <v>5779</v>
      </c>
      <c r="E24" s="59"/>
      <c r="F24" s="59" t="s">
        <v>272</v>
      </c>
      <c r="G24" s="59"/>
      <c r="H24" s="59"/>
    </row>
    <row r="25" spans="1:8" ht="10.5" customHeight="1">
      <c r="A25" s="94" t="s">
        <v>273</v>
      </c>
      <c r="B25" s="99" t="s">
        <v>132</v>
      </c>
      <c r="C25" s="99" t="s">
        <v>132</v>
      </c>
      <c r="D25" s="99" t="s">
        <v>132</v>
      </c>
      <c r="E25" s="59"/>
      <c r="F25" s="59"/>
      <c r="G25" s="59"/>
      <c r="H25" s="59"/>
    </row>
    <row r="26" spans="1:8" ht="10.5" customHeight="1">
      <c r="A26" s="94"/>
      <c r="B26" s="99"/>
      <c r="C26" s="99"/>
      <c r="D26" s="99"/>
      <c r="E26" s="59"/>
      <c r="F26" s="59"/>
      <c r="G26" s="59"/>
      <c r="H26" s="59"/>
    </row>
    <row r="27" spans="2:4" ht="10.5" customHeight="1">
      <c r="B27" s="100"/>
      <c r="C27" s="100"/>
      <c r="D27" s="100"/>
    </row>
    <row r="28" spans="1:7" ht="10.5" customHeight="1">
      <c r="A28" s="69" t="s">
        <v>274</v>
      </c>
      <c r="B28" s="145">
        <f>B2</f>
        <v>2000</v>
      </c>
      <c r="C28" s="145">
        <f>C2</f>
        <v>2001</v>
      </c>
      <c r="D28" s="145">
        <f>D2</f>
        <v>2002</v>
      </c>
      <c r="G28" s="101" t="s">
        <v>157</v>
      </c>
    </row>
    <row r="29" spans="1:7" ht="10.5" customHeight="1">
      <c r="A29" s="76" t="s">
        <v>275</v>
      </c>
      <c r="B29" s="77">
        <f>7802+791</f>
        <v>8593</v>
      </c>
      <c r="C29" s="77">
        <f>11196+399</f>
        <v>11595</v>
      </c>
      <c r="D29" s="77">
        <f>12149+650</f>
        <v>12799</v>
      </c>
      <c r="G29" s="102">
        <f>D29-B29</f>
        <v>4206</v>
      </c>
    </row>
    <row r="30" spans="1:7" ht="10.5" customHeight="1">
      <c r="A30" s="88" t="s">
        <v>7</v>
      </c>
      <c r="B30" s="86">
        <f>17734+1113+10167</f>
        <v>29014</v>
      </c>
      <c r="C30" s="86">
        <f>15230+1212+5353</f>
        <v>21795</v>
      </c>
      <c r="D30" s="86">
        <f>4750+1063+14511</f>
        <v>20324</v>
      </c>
      <c r="G30" s="102">
        <f>D30-B30</f>
        <v>-8690</v>
      </c>
    </row>
    <row r="31" spans="1:7" ht="10.5" customHeight="1">
      <c r="A31" s="88" t="s">
        <v>276</v>
      </c>
      <c r="B31" s="86">
        <v>13406</v>
      </c>
      <c r="C31" s="86">
        <v>10672</v>
      </c>
      <c r="D31" s="86">
        <v>10366</v>
      </c>
      <c r="G31" s="102">
        <f>D31-B31</f>
        <v>-3040</v>
      </c>
    </row>
    <row r="32" spans="1:7" ht="10.5" customHeight="1">
      <c r="A32" s="76" t="s">
        <v>277</v>
      </c>
      <c r="B32" s="77">
        <f>SUM(B29:B31)</f>
        <v>51013</v>
      </c>
      <c r="C32" s="77">
        <f>SUM(C29:C31)</f>
        <v>44062</v>
      </c>
      <c r="D32" s="77">
        <f>SUM(D29:D31)</f>
        <v>43489</v>
      </c>
      <c r="G32" s="102"/>
    </row>
    <row r="33" spans="1:7" ht="10.5" customHeight="1">
      <c r="A33" s="79" t="s">
        <v>278</v>
      </c>
      <c r="B33" s="80">
        <f>90118-51013</f>
        <v>39105</v>
      </c>
      <c r="C33" s="80">
        <f>77939-44062</f>
        <v>33877</v>
      </c>
      <c r="D33" s="80">
        <f>77605-43489</f>
        <v>34116</v>
      </c>
      <c r="G33" s="102">
        <f>D33-B33</f>
        <v>-4989</v>
      </c>
    </row>
    <row r="34" spans="1:7" ht="10.5" customHeight="1">
      <c r="A34" s="79" t="s">
        <v>279</v>
      </c>
      <c r="B34" s="103">
        <f>B32+B33</f>
        <v>90118</v>
      </c>
      <c r="C34" s="103">
        <f>C32+C33</f>
        <v>77939</v>
      </c>
      <c r="D34" s="103">
        <f>D32+D33</f>
        <v>77605</v>
      </c>
      <c r="G34" s="102"/>
    </row>
    <row r="35" spans="2:7" ht="10.5" customHeight="1">
      <c r="B35" s="70" t="s">
        <v>6</v>
      </c>
      <c r="G35" s="104"/>
    </row>
    <row r="36" spans="1:7" ht="10.5" customHeight="1">
      <c r="A36" s="69" t="s">
        <v>280</v>
      </c>
      <c r="D36" s="105"/>
      <c r="G36" s="104"/>
    </row>
    <row r="37" spans="1:7" ht="10.5" customHeight="1">
      <c r="A37" s="76" t="s">
        <v>281</v>
      </c>
      <c r="B37" s="77">
        <v>10798</v>
      </c>
      <c r="C37" s="77">
        <v>8649</v>
      </c>
      <c r="D37" s="77">
        <v>8404</v>
      </c>
      <c r="G37" s="102">
        <f>D37-B37</f>
        <v>-2394</v>
      </c>
    </row>
    <row r="38" spans="1:7" ht="10.5" customHeight="1">
      <c r="A38" s="88" t="s">
        <v>282</v>
      </c>
      <c r="B38" s="86">
        <v>754</v>
      </c>
      <c r="C38" s="86">
        <v>661</v>
      </c>
      <c r="D38" s="86">
        <v>870</v>
      </c>
      <c r="G38" s="102">
        <f>D38-B38</f>
        <v>116</v>
      </c>
    </row>
    <row r="39" spans="1:7" ht="10.5" customHeight="1">
      <c r="A39" s="79" t="s">
        <v>283</v>
      </c>
      <c r="B39" s="86">
        <f>2637+10864+19471</f>
        <v>32972</v>
      </c>
      <c r="C39" s="86">
        <f>2103+9608+13691</f>
        <v>25402</v>
      </c>
      <c r="D39" s="86">
        <f>1745+8884+12125</f>
        <v>22754</v>
      </c>
      <c r="G39" s="102">
        <f>D39-B39</f>
        <v>-10218</v>
      </c>
    </row>
    <row r="40" spans="1:7" ht="10.5" customHeight="1">
      <c r="A40" s="76" t="s">
        <v>284</v>
      </c>
      <c r="B40" s="77">
        <f>B37+B38+B39</f>
        <v>44524</v>
      </c>
      <c r="C40" s="77">
        <f>C37+C38+C39</f>
        <v>34712</v>
      </c>
      <c r="D40" s="77">
        <f>D37+D38+D39</f>
        <v>32028</v>
      </c>
      <c r="G40" s="102"/>
    </row>
    <row r="41" spans="1:7" ht="10.5" customHeight="1">
      <c r="A41" s="88" t="s">
        <v>285</v>
      </c>
      <c r="B41" s="86">
        <f>9973+4721+111+2957</f>
        <v>17762</v>
      </c>
      <c r="C41" s="86">
        <f>10243+5326+195+3401</f>
        <v>19165</v>
      </c>
      <c r="D41" s="86">
        <f>11433+5843+534+3418</f>
        <v>21228</v>
      </c>
      <c r="G41" s="102">
        <f>D41-B41</f>
        <v>3466</v>
      </c>
    </row>
    <row r="42" spans="1:7" ht="10.5" customHeight="1">
      <c r="A42" s="88" t="s">
        <v>286</v>
      </c>
      <c r="B42" s="86">
        <f>23812+4020-2088</f>
        <v>25744</v>
      </c>
      <c r="C42" s="86">
        <f>23521+541-2597</f>
        <v>21465</v>
      </c>
      <c r="D42" s="86">
        <f>23715-2445+634</f>
        <v>21904</v>
      </c>
      <c r="G42" s="102">
        <f>D42-B42</f>
        <v>-3840</v>
      </c>
    </row>
    <row r="43" spans="1:7" ht="10.5" customHeight="1">
      <c r="A43" s="79" t="s">
        <v>287</v>
      </c>
      <c r="B43" s="80">
        <f>B15</f>
        <v>2088</v>
      </c>
      <c r="C43" s="80">
        <f>C15</f>
        <v>2597</v>
      </c>
      <c r="D43" s="80">
        <f>D15</f>
        <v>2445</v>
      </c>
      <c r="G43" s="102">
        <f>D43-B43</f>
        <v>357</v>
      </c>
    </row>
    <row r="44" spans="1:4" ht="10.5" customHeight="1">
      <c r="A44" s="106" t="s">
        <v>288</v>
      </c>
      <c r="B44" s="103">
        <f>B40+B41+B42+B43</f>
        <v>90118</v>
      </c>
      <c r="C44" s="103">
        <f>C40+C41+C42+C43</f>
        <v>77939</v>
      </c>
      <c r="D44" s="103">
        <f>D40+D41+D42+D43</f>
        <v>77605</v>
      </c>
    </row>
    <row r="45" spans="1:4" ht="10.5" customHeight="1">
      <c r="A45" s="107"/>
      <c r="B45" s="108"/>
      <c r="C45" s="108"/>
      <c r="D45" s="108"/>
    </row>
    <row r="46" spans="1:4" ht="10.5" customHeight="1">
      <c r="A46" s="89" t="s">
        <v>8</v>
      </c>
      <c r="B46" s="109">
        <f>B4</f>
        <v>63895</v>
      </c>
      <c r="C46" s="109">
        <f>C4+(C31-B31)</f>
        <v>58076</v>
      </c>
      <c r="D46" s="109">
        <f>D4+(D31-C31)</f>
        <v>53044</v>
      </c>
    </row>
    <row r="47" spans="1:6" ht="10.5" customHeight="1">
      <c r="A47" s="89" t="s">
        <v>289</v>
      </c>
      <c r="B47" s="109"/>
      <c r="C47" s="109">
        <f>C33-B33+C9</f>
        <v>-1102</v>
      </c>
      <c r="D47" s="109">
        <f>D33-C33+D9</f>
        <v>3573</v>
      </c>
      <c r="F47" s="1" t="s">
        <v>290</v>
      </c>
    </row>
    <row r="48" spans="1:6" ht="10.5" customHeight="1">
      <c r="A48" s="110"/>
      <c r="B48" s="109"/>
      <c r="C48" s="109"/>
      <c r="D48" s="109"/>
      <c r="F48" s="56"/>
    </row>
    <row r="49" spans="1:7" ht="10.5" customHeight="1" thickBot="1">
      <c r="A49" s="111" t="s">
        <v>291</v>
      </c>
      <c r="B49" s="112">
        <v>2001</v>
      </c>
      <c r="C49" s="112">
        <v>2002</v>
      </c>
      <c r="D49" s="112">
        <v>2003</v>
      </c>
      <c r="E49" s="59"/>
      <c r="F49" s="59"/>
      <c r="G49" s="101" t="s">
        <v>157</v>
      </c>
    </row>
    <row r="50" spans="1:7" ht="10.5" customHeight="1">
      <c r="A50" s="94" t="s">
        <v>292</v>
      </c>
      <c r="B50" s="113">
        <f>B29</f>
        <v>8593</v>
      </c>
      <c r="C50" s="113">
        <f>C29</f>
        <v>11595</v>
      </c>
      <c r="D50" s="113">
        <f>D29</f>
        <v>12799</v>
      </c>
      <c r="E50" s="59"/>
      <c r="F50" s="59"/>
      <c r="G50" s="102">
        <f>D50-B50</f>
        <v>4206</v>
      </c>
    </row>
    <row r="51" spans="1:7" ht="10.5" customHeight="1">
      <c r="A51" s="114" t="s">
        <v>293</v>
      </c>
      <c r="B51" s="113">
        <f>B30+B31-B37-B38</f>
        <v>30868</v>
      </c>
      <c r="C51" s="113">
        <f>C30+C31-C37-C38</f>
        <v>23157</v>
      </c>
      <c r="D51" s="113">
        <f>D30+D31-D37-D38</f>
        <v>21416</v>
      </c>
      <c r="E51" s="59"/>
      <c r="F51" s="59"/>
      <c r="G51" s="102">
        <f>D51-B51</f>
        <v>-9452</v>
      </c>
    </row>
    <row r="52" spans="1:7" ht="10.5" customHeight="1">
      <c r="A52" s="114" t="s">
        <v>294</v>
      </c>
      <c r="B52" s="115">
        <f>B33</f>
        <v>39105</v>
      </c>
      <c r="C52" s="115">
        <f>C33</f>
        <v>33877</v>
      </c>
      <c r="D52" s="115">
        <f>D33</f>
        <v>34116</v>
      </c>
      <c r="E52" s="59"/>
      <c r="F52" s="59"/>
      <c r="G52" s="102">
        <f>D52-B52</f>
        <v>-4989</v>
      </c>
    </row>
    <row r="53" spans="1:7" ht="10.5" customHeight="1">
      <c r="A53" s="114" t="s">
        <v>295</v>
      </c>
      <c r="B53" s="113">
        <f>B50+B51+B52</f>
        <v>78566</v>
      </c>
      <c r="C53" s="113">
        <f>C50+C51+C52</f>
        <v>68629</v>
      </c>
      <c r="D53" s="113">
        <f>D50+D51+D52</f>
        <v>68331</v>
      </c>
      <c r="E53" s="59"/>
      <c r="F53" s="59"/>
      <c r="G53" s="102"/>
    </row>
    <row r="54" spans="1:7" ht="10.5" customHeight="1">
      <c r="A54" s="114"/>
      <c r="B54" s="113"/>
      <c r="C54" s="113"/>
      <c r="D54" s="113"/>
      <c r="E54" s="59"/>
      <c r="F54" s="59"/>
      <c r="G54" s="102"/>
    </row>
    <row r="55" spans="1:7" ht="10.5" customHeight="1">
      <c r="A55" s="114" t="s">
        <v>296</v>
      </c>
      <c r="B55" s="113">
        <f>B39+B41</f>
        <v>50734</v>
      </c>
      <c r="C55" s="113">
        <f>C39+C41</f>
        <v>44567</v>
      </c>
      <c r="D55" s="113">
        <f>D39+D41</f>
        <v>43982</v>
      </c>
      <c r="E55" s="59"/>
      <c r="F55" s="59"/>
      <c r="G55" s="102">
        <f>D55-B55</f>
        <v>-6752</v>
      </c>
    </row>
    <row r="56" spans="1:7" ht="10.5" customHeight="1">
      <c r="A56" s="114" t="s">
        <v>297</v>
      </c>
      <c r="B56" s="115">
        <f>B42+B43</f>
        <v>27832</v>
      </c>
      <c r="C56" s="115">
        <f>C42+C43</f>
        <v>24062</v>
      </c>
      <c r="D56" s="115">
        <f>D42+D43</f>
        <v>24349</v>
      </c>
      <c r="E56" s="59"/>
      <c r="F56" s="59"/>
      <c r="G56" s="102">
        <f>D56-B56</f>
        <v>-3483</v>
      </c>
    </row>
    <row r="57" spans="1:7" ht="10.5" customHeight="1">
      <c r="A57" s="114" t="s">
        <v>298</v>
      </c>
      <c r="B57" s="113">
        <f>B55+B56</f>
        <v>78566</v>
      </c>
      <c r="C57" s="113">
        <f>C55+C56</f>
        <v>68629</v>
      </c>
      <c r="D57" s="113">
        <f>D55+D56</f>
        <v>68331</v>
      </c>
      <c r="E57" s="59"/>
      <c r="F57" s="59"/>
      <c r="G57" s="102"/>
    </row>
    <row r="58" spans="1:7" ht="10.5" customHeight="1">
      <c r="A58" s="114"/>
      <c r="B58" s="113"/>
      <c r="C58" s="113"/>
      <c r="D58" s="113"/>
      <c r="E58" s="59"/>
      <c r="F58" s="59"/>
      <c r="G58" s="102"/>
    </row>
    <row r="59" spans="1:7" ht="10.5" customHeight="1" thickBot="1">
      <c r="A59" s="111" t="s">
        <v>299</v>
      </c>
      <c r="B59" s="117"/>
      <c r="C59" s="117"/>
      <c r="D59" s="117"/>
      <c r="E59" s="59"/>
      <c r="F59" s="59"/>
      <c r="G59" s="102"/>
    </row>
    <row r="60" spans="1:7" ht="10.5" customHeight="1">
      <c r="A60" s="94" t="s">
        <v>9</v>
      </c>
      <c r="B60" s="118">
        <f>B51</f>
        <v>30868</v>
      </c>
      <c r="C60" s="118">
        <f>C51</f>
        <v>23157</v>
      </c>
      <c r="D60" s="118">
        <f>D51</f>
        <v>21416</v>
      </c>
      <c r="E60" s="59"/>
      <c r="F60" s="59"/>
      <c r="G60" s="102">
        <f>D60-B60</f>
        <v>-9452</v>
      </c>
    </row>
    <row r="61" spans="1:7" ht="10.5" customHeight="1">
      <c r="A61" s="94" t="s">
        <v>300</v>
      </c>
      <c r="B61" s="115">
        <f>B41+B42+B43-B33</f>
        <v>6489</v>
      </c>
      <c r="C61" s="115">
        <f>C41+C42+C43-C33</f>
        <v>9350</v>
      </c>
      <c r="D61" s="115">
        <f>D41+D42+D43-D33</f>
        <v>11461</v>
      </c>
      <c r="E61" s="59"/>
      <c r="F61" s="59"/>
      <c r="G61" s="102">
        <f>D61-B61</f>
        <v>4972</v>
      </c>
    </row>
    <row r="62" spans="1:7" ht="10.5" customHeight="1">
      <c r="A62" s="94" t="s">
        <v>301</v>
      </c>
      <c r="B62" s="113">
        <f>B61-B60</f>
        <v>-24379</v>
      </c>
      <c r="C62" s="113">
        <f>C61-C60</f>
        <v>-13807</v>
      </c>
      <c r="D62" s="113">
        <f>D61-D60</f>
        <v>-9955</v>
      </c>
      <c r="E62" s="59"/>
      <c r="F62" s="59"/>
      <c r="G62" s="102">
        <f>D62-B62</f>
        <v>14424</v>
      </c>
    </row>
    <row r="63" spans="1:7" ht="10.5" customHeight="1">
      <c r="A63" s="94" t="s">
        <v>302</v>
      </c>
      <c r="B63" s="118"/>
      <c r="C63" s="118"/>
      <c r="D63" s="118"/>
      <c r="E63" s="59"/>
      <c r="F63" s="59"/>
      <c r="G63" s="102"/>
    </row>
    <row r="64" spans="1:7" ht="10.5" customHeight="1">
      <c r="A64" s="94" t="s">
        <v>162</v>
      </c>
      <c r="B64" s="118">
        <f>B39-B29</f>
        <v>24379</v>
      </c>
      <c r="C64" s="118">
        <f>C39-C29</f>
        <v>13807</v>
      </c>
      <c r="D64" s="118">
        <f>D39-D29</f>
        <v>9955</v>
      </c>
      <c r="E64" s="59"/>
      <c r="F64" s="59" t="s">
        <v>163</v>
      </c>
      <c r="G64" s="102"/>
    </row>
    <row r="65" spans="2:7" ht="10.5" customHeight="1">
      <c r="B65" s="109"/>
      <c r="C65" s="109"/>
      <c r="D65" s="109"/>
      <c r="G65" s="102"/>
    </row>
    <row r="66" ht="10.5" customHeight="1" thickBot="1">
      <c r="A66" s="111" t="s">
        <v>303</v>
      </c>
    </row>
    <row r="67" spans="1:4" ht="10.5" customHeight="1">
      <c r="A67" s="94" t="s">
        <v>304</v>
      </c>
      <c r="B67" s="118">
        <f>B30/B3*360</f>
        <v>120.05793103448276</v>
      </c>
      <c r="C67" s="118">
        <f>C30/C3*360</f>
        <v>93.38935440868406</v>
      </c>
      <c r="D67" s="118">
        <f>D30/D3*360</f>
        <v>98.56317271294436</v>
      </c>
    </row>
    <row r="68" spans="1:4" ht="10.5" customHeight="1">
      <c r="A68" s="94" t="s">
        <v>305</v>
      </c>
      <c r="B68" s="118">
        <f>(B31/B4)*360</f>
        <v>75.53267078801157</v>
      </c>
      <c r="C68" s="118">
        <f>(C31/C4)*360</f>
        <v>63.17908238776517</v>
      </c>
      <c r="D68" s="118">
        <f>(D31/D4)*360</f>
        <v>69.94864104967198</v>
      </c>
    </row>
    <row r="69" spans="1:4" ht="10.5" customHeight="1">
      <c r="A69" s="94" t="s">
        <v>306</v>
      </c>
      <c r="B69" s="118">
        <f>(B37/B4)*360</f>
        <v>60.83856326786133</v>
      </c>
      <c r="C69" s="118">
        <f>(C37/C4)*360</f>
        <v>51.20276270350272</v>
      </c>
      <c r="D69" s="118">
        <f>(D37/D4)*360</f>
        <v>56.70927835051547</v>
      </c>
    </row>
    <row r="70" spans="1:4" ht="10.5" customHeight="1">
      <c r="A70" s="94" t="s">
        <v>307</v>
      </c>
      <c r="B70" s="93">
        <f>B60/B3</f>
        <v>0.3548045977011494</v>
      </c>
      <c r="C70" s="93">
        <f>C60/C3</f>
        <v>0.27562607122452865</v>
      </c>
      <c r="D70" s="93">
        <f>D60/D3</f>
        <v>0.288497029622944</v>
      </c>
    </row>
    <row r="71" spans="1:4" ht="10.5" customHeight="1">
      <c r="A71" s="94" t="s">
        <v>308</v>
      </c>
      <c r="B71" s="119">
        <f>(B40+B41)/B56</f>
        <v>2.2379275653923543</v>
      </c>
      <c r="C71" s="119">
        <f>(C40+C41)/C56</f>
        <v>2.2390906824037904</v>
      </c>
      <c r="D71" s="119">
        <f>(D40+D41)/D56</f>
        <v>2.1871945459772477</v>
      </c>
    </row>
    <row r="72" spans="1:4" ht="10.5" customHeight="1">
      <c r="A72" s="94" t="s">
        <v>309</v>
      </c>
      <c r="B72" s="119">
        <f>B55/B8</f>
        <v>8.531024045737347</v>
      </c>
      <c r="C72" s="119">
        <f>C55/C8</f>
        <v>7.35671838890723</v>
      </c>
      <c r="D72" s="119">
        <f>D55/D8</f>
        <v>7.831552706552706</v>
      </c>
    </row>
    <row r="73" spans="2:4" ht="11.25" customHeight="1">
      <c r="B73" s="120"/>
      <c r="C73" s="120"/>
      <c r="D73" s="120"/>
    </row>
    <row r="74" spans="1:4" ht="11.25" customHeight="1">
      <c r="A74" s="110"/>
      <c r="B74" s="109"/>
      <c r="D74" s="109"/>
    </row>
    <row r="75" spans="1:4" ht="11.25" customHeight="1">
      <c r="A75" s="110"/>
      <c r="B75" s="121"/>
      <c r="C75" s="121"/>
      <c r="D75" s="121"/>
    </row>
    <row r="76" ht="11.25" customHeight="1">
      <c r="A76" s="110"/>
    </row>
    <row r="77" spans="1:4" ht="11.25" customHeight="1">
      <c r="A77" s="110" t="s">
        <v>158</v>
      </c>
      <c r="B77" s="121"/>
      <c r="C77" s="122"/>
      <c r="D77" s="122"/>
    </row>
    <row r="78" spans="1:4" ht="11.25" customHeight="1">
      <c r="A78" s="110" t="s">
        <v>119</v>
      </c>
      <c r="B78" s="123"/>
      <c r="C78" s="123"/>
      <c r="D78" s="123"/>
    </row>
    <row r="79" spans="1:4" ht="11.25" customHeight="1">
      <c r="A79" s="110"/>
      <c r="B79" s="123"/>
      <c r="C79" s="123"/>
      <c r="D79" s="123"/>
    </row>
    <row r="80" spans="1:4" ht="11.25" customHeight="1">
      <c r="A80" s="110"/>
      <c r="B80" s="124"/>
      <c r="C80" s="124"/>
      <c r="D80" s="124"/>
    </row>
    <row r="81" spans="1:4" ht="11.25" customHeight="1">
      <c r="A81" s="110" t="s">
        <v>109</v>
      </c>
      <c r="B81" s="1"/>
      <c r="C81" s="123"/>
      <c r="D81" s="123"/>
    </row>
    <row r="82" spans="1:4" ht="11.25" customHeight="1">
      <c r="A82" s="89" t="s">
        <v>120</v>
      </c>
      <c r="B82" s="1"/>
      <c r="C82" s="125"/>
      <c r="D82" s="125"/>
    </row>
    <row r="83" spans="1:4" ht="11.25" customHeight="1">
      <c r="A83" s="89" t="s">
        <v>121</v>
      </c>
      <c r="B83" s="123"/>
      <c r="C83" s="125"/>
      <c r="D83" s="125"/>
    </row>
    <row r="84" spans="2:4" ht="11.25" customHeight="1">
      <c r="B84" s="123"/>
      <c r="C84" s="125"/>
      <c r="D84" s="125"/>
    </row>
    <row r="85" spans="1:4" ht="11.25" customHeight="1">
      <c r="A85" s="110" t="s">
        <v>110</v>
      </c>
      <c r="B85" s="123"/>
      <c r="C85" s="125"/>
      <c r="D85" s="125"/>
    </row>
    <row r="86" spans="1:4" ht="11.25" customHeight="1">
      <c r="A86" s="89" t="s">
        <v>123</v>
      </c>
      <c r="B86" s="126"/>
      <c r="C86" s="127"/>
      <c r="D86" s="127"/>
    </row>
    <row r="87" spans="2:4" ht="11.25" customHeight="1">
      <c r="B87" s="126"/>
      <c r="C87" s="127"/>
      <c r="D87" s="127"/>
    </row>
    <row r="88" ht="11.25" customHeight="1">
      <c r="A88" s="110" t="s">
        <v>111</v>
      </c>
    </row>
    <row r="89" ht="11.25" customHeight="1">
      <c r="A89" s="89" t="s">
        <v>122</v>
      </c>
    </row>
    <row r="90" spans="1:4" ht="11.25" customHeight="1">
      <c r="A90" s="110"/>
      <c r="B90" s="105"/>
      <c r="C90" s="105"/>
      <c r="D90" s="105"/>
    </row>
    <row r="91" spans="1:4" ht="11.25" customHeight="1">
      <c r="A91" s="110" t="s">
        <v>112</v>
      </c>
      <c r="B91" s="105"/>
      <c r="C91" s="105"/>
      <c r="D91" s="105"/>
    </row>
    <row r="92" spans="1:4" ht="11.25" customHeight="1">
      <c r="A92" s="89" t="s">
        <v>124</v>
      </c>
      <c r="B92" s="105"/>
      <c r="C92" s="105"/>
      <c r="D92" s="105"/>
    </row>
    <row r="93" spans="1:4" ht="11.25" customHeight="1">
      <c r="A93" s="89" t="s">
        <v>125</v>
      </c>
      <c r="B93" s="105"/>
      <c r="C93" s="105"/>
      <c r="D93" s="105"/>
    </row>
    <row r="94" spans="2:4" ht="11.25" customHeight="1">
      <c r="B94" s="105"/>
      <c r="C94" s="105"/>
      <c r="D94" s="105"/>
    </row>
    <row r="95" spans="1:4" ht="11.25" customHeight="1">
      <c r="A95" s="110" t="s">
        <v>113</v>
      </c>
      <c r="B95" s="105"/>
      <c r="C95" s="105"/>
      <c r="D95" s="105"/>
    </row>
    <row r="96" spans="1:4" ht="11.25" customHeight="1">
      <c r="A96" s="89" t="s">
        <v>126</v>
      </c>
      <c r="B96" s="105"/>
      <c r="C96" s="105"/>
      <c r="D96" s="105"/>
    </row>
    <row r="97" spans="1:4" ht="11.25" customHeight="1">
      <c r="A97" s="89" t="s">
        <v>127</v>
      </c>
      <c r="B97" s="105"/>
      <c r="C97" s="105"/>
      <c r="D97" s="105"/>
    </row>
    <row r="98" spans="2:4" ht="11.25" customHeight="1">
      <c r="B98" s="105"/>
      <c r="C98" s="105"/>
      <c r="D98" s="105"/>
    </row>
    <row r="99" spans="1:4" ht="11.25" customHeight="1">
      <c r="A99" s="128" t="s">
        <v>114</v>
      </c>
      <c r="B99" s="105"/>
      <c r="C99" s="105"/>
      <c r="D99" s="105"/>
    </row>
    <row r="100" spans="1:4" ht="11.25" customHeight="1">
      <c r="A100" s="89" t="s">
        <v>128</v>
      </c>
      <c r="B100" s="105"/>
      <c r="C100" s="105"/>
      <c r="D100" s="105"/>
    </row>
    <row r="101" spans="2:4" ht="11.25" customHeight="1">
      <c r="B101" s="105"/>
      <c r="C101" s="105"/>
      <c r="D101" s="105"/>
    </row>
    <row r="102" ht="11.25" customHeight="1">
      <c r="A102" s="110" t="s">
        <v>115</v>
      </c>
    </row>
    <row r="103" spans="1:4" ht="11.25" customHeight="1">
      <c r="A103" s="89" t="s">
        <v>129</v>
      </c>
      <c r="B103" s="1"/>
      <c r="C103" s="1"/>
      <c r="D103" s="1"/>
    </row>
    <row r="104" spans="2:4" ht="11.25" customHeight="1">
      <c r="B104" s="1"/>
      <c r="C104" s="1"/>
      <c r="D104" s="1"/>
    </row>
    <row r="105" spans="1:4" ht="11.25" customHeight="1">
      <c r="A105" s="110" t="s">
        <v>116</v>
      </c>
      <c r="B105" s="1"/>
      <c r="C105" s="1"/>
      <c r="D105" s="1"/>
    </row>
    <row r="106" spans="1:4" ht="11.25" customHeight="1">
      <c r="A106" s="89" t="s">
        <v>133</v>
      </c>
      <c r="B106" s="1"/>
      <c r="C106" s="1"/>
      <c r="D106" s="1"/>
    </row>
    <row r="107" spans="1:4" ht="11.25" customHeight="1">
      <c r="A107" s="110" t="s">
        <v>117</v>
      </c>
      <c r="B107" s="1"/>
      <c r="C107" s="1"/>
      <c r="D107" s="1"/>
    </row>
    <row r="108" spans="1:4" ht="11.25" customHeight="1">
      <c r="A108" s="110"/>
      <c r="B108" s="1"/>
      <c r="C108" s="1"/>
      <c r="D108" s="1"/>
    </row>
    <row r="109" spans="1:4" ht="11.25" customHeight="1">
      <c r="A109" s="110" t="s">
        <v>118</v>
      </c>
      <c r="B109" s="1"/>
      <c r="C109" s="1"/>
      <c r="D109" s="1"/>
    </row>
    <row r="110" spans="1:4" ht="11.25" customHeight="1">
      <c r="A110" s="89" t="s">
        <v>130</v>
      </c>
      <c r="B110" s="1"/>
      <c r="C110" s="1"/>
      <c r="D110" s="1"/>
    </row>
    <row r="111" spans="1:4" ht="11.25" customHeight="1">
      <c r="A111" s="89" t="s">
        <v>131</v>
      </c>
      <c r="B111" s="1"/>
      <c r="C111" s="1"/>
      <c r="D111" s="1"/>
    </row>
    <row r="112" spans="2:4" ht="11.25" customHeight="1">
      <c r="B112" s="1"/>
      <c r="C112" s="1"/>
      <c r="D112" s="1"/>
    </row>
    <row r="113" spans="1:4" ht="11.25" customHeight="1">
      <c r="A113" s="110" t="s">
        <v>135</v>
      </c>
      <c r="B113" s="1"/>
      <c r="C113" s="1"/>
      <c r="D113" s="1"/>
    </row>
    <row r="114" spans="1:4" ht="11.25" customHeight="1">
      <c r="A114" s="89" t="s">
        <v>136</v>
      </c>
      <c r="B114" s="1"/>
      <c r="C114" s="1"/>
      <c r="D114" s="1"/>
    </row>
    <row r="115" spans="1:4" ht="11.25" customHeight="1">
      <c r="A115" s="89" t="s">
        <v>134</v>
      </c>
      <c r="B115" s="1"/>
      <c r="C115" s="1"/>
      <c r="D115" s="1"/>
    </row>
    <row r="116" spans="2:4" ht="11.25" customHeight="1">
      <c r="B116" s="100"/>
      <c r="C116" s="100"/>
      <c r="D116" s="108"/>
    </row>
    <row r="117" spans="2:4" ht="11.25" customHeight="1">
      <c r="B117" s="100"/>
      <c r="C117" s="100"/>
      <c r="D117" s="108"/>
    </row>
    <row r="118" spans="1:4" ht="11.25" customHeight="1">
      <c r="A118" s="110" t="s">
        <v>119</v>
      </c>
      <c r="B118" s="100"/>
      <c r="C118" s="100"/>
      <c r="D118" s="100"/>
    </row>
    <row r="119" ht="11.25" customHeight="1"/>
    <row r="120" spans="1:4" ht="11.25">
      <c r="A120" s="110" t="s">
        <v>109</v>
      </c>
      <c r="B120" s="129"/>
      <c r="C120" s="129"/>
      <c r="D120" s="129"/>
    </row>
    <row r="121" spans="1:4" ht="11.25">
      <c r="A121" s="1" t="s">
        <v>137</v>
      </c>
      <c r="B121" s="129"/>
      <c r="C121" s="129"/>
      <c r="D121" s="129"/>
    </row>
    <row r="122" spans="1:4" ht="11.25">
      <c r="A122" s="1" t="s">
        <v>138</v>
      </c>
      <c r="B122" s="129"/>
      <c r="C122" s="129"/>
      <c r="D122" s="129"/>
    </row>
    <row r="123" spans="1:4" ht="11.25">
      <c r="A123" s="89" t="s">
        <v>139</v>
      </c>
      <c r="B123" s="129"/>
      <c r="C123" s="130"/>
      <c r="D123" s="130"/>
    </row>
    <row r="124" spans="2:4" ht="11.25">
      <c r="B124" s="129"/>
      <c r="C124" s="130"/>
      <c r="D124" s="130"/>
    </row>
    <row r="125" spans="1:4" ht="11.25">
      <c r="A125" s="110" t="s">
        <v>140</v>
      </c>
      <c r="C125" s="100"/>
      <c r="D125" s="100"/>
    </row>
    <row r="126" spans="1:4" ht="11.25">
      <c r="A126" s="89" t="s">
        <v>141</v>
      </c>
      <c r="C126" s="100"/>
      <c r="D126" s="100"/>
    </row>
    <row r="127" ht="11.25">
      <c r="A127" s="89" t="s">
        <v>142</v>
      </c>
    </row>
    <row r="128" ht="11.25">
      <c r="A128" s="89" t="s">
        <v>143</v>
      </c>
    </row>
    <row r="130" ht="11.25">
      <c r="A130" s="89" t="s">
        <v>144</v>
      </c>
    </row>
    <row r="131" ht="11.25">
      <c r="A131" s="89" t="s">
        <v>145</v>
      </c>
    </row>
    <row r="132" ht="11.25">
      <c r="A132" s="89" t="s">
        <v>146</v>
      </c>
    </row>
    <row r="133" ht="11.25">
      <c r="A133" s="89" t="s">
        <v>147</v>
      </c>
    </row>
    <row r="135" ht="11.25">
      <c r="A135" s="89" t="s">
        <v>148</v>
      </c>
    </row>
    <row r="136" ht="11.25">
      <c r="A136" s="89" t="s">
        <v>149</v>
      </c>
    </row>
    <row r="138" ht="11.25">
      <c r="A138" s="89" t="s">
        <v>150</v>
      </c>
    </row>
    <row r="139" ht="11.25">
      <c r="A139" s="89" t="s">
        <v>151</v>
      </c>
    </row>
    <row r="140" ht="11.25">
      <c r="A140" s="89" t="s">
        <v>152</v>
      </c>
    </row>
    <row r="142" ht="11.25">
      <c r="A142" s="89" t="s">
        <v>153</v>
      </c>
    </row>
    <row r="143" ht="11.25">
      <c r="A143" s="89" t="s">
        <v>154</v>
      </c>
    </row>
    <row r="144" ht="11.25">
      <c r="A144" s="89" t="s">
        <v>155</v>
      </c>
    </row>
    <row r="145" ht="11.25">
      <c r="A145" s="89" t="s">
        <v>156</v>
      </c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113"/>
  <sheetViews>
    <sheetView showGridLines="0" tabSelected="1" view="pageBreakPreview" zoomScaleSheetLayoutView="100" workbookViewId="0" topLeftCell="A1">
      <selection activeCell="K16" sqref="K16"/>
    </sheetView>
  </sheetViews>
  <sheetFormatPr defaultColWidth="9.00390625" defaultRowHeight="12"/>
  <cols>
    <col min="1" max="1" width="26.125" style="2" customWidth="1"/>
    <col min="2" max="4" width="11.375" style="5" customWidth="1"/>
    <col min="5" max="5" width="4.125" style="7" customWidth="1"/>
    <col min="6" max="6" width="7.25390625" style="7" customWidth="1"/>
    <col min="7" max="8" width="9.00390625" style="7" customWidth="1"/>
    <col min="9" max="16384" width="11.375" style="7" customWidth="1"/>
  </cols>
  <sheetData>
    <row r="1" spans="1:10" ht="15" customHeight="1">
      <c r="A1" s="64" t="s">
        <v>166</v>
      </c>
      <c r="C1" s="8"/>
      <c r="D1" s="8"/>
      <c r="J1" s="18"/>
    </row>
    <row r="2" spans="1:10" ht="11.25" customHeight="1">
      <c r="A2" s="65" t="s">
        <v>167</v>
      </c>
      <c r="B2" s="60">
        <v>2000</v>
      </c>
      <c r="C2" s="60">
        <v>2001</v>
      </c>
      <c r="D2" s="60">
        <v>2002</v>
      </c>
      <c r="F2" s="61">
        <v>2000</v>
      </c>
      <c r="G2" s="61">
        <v>2001</v>
      </c>
      <c r="H2" s="61">
        <v>2002</v>
      </c>
      <c r="J2" s="18"/>
    </row>
    <row r="3" spans="1:8" ht="11.25" customHeight="1">
      <c r="A3" s="21" t="s">
        <v>168</v>
      </c>
      <c r="B3" s="10">
        <v>10000</v>
      </c>
      <c r="C3" s="10">
        <f>B3*(1+C75)</f>
        <v>20000</v>
      </c>
      <c r="D3" s="10">
        <f>C3*(1+D75)</f>
        <v>30000</v>
      </c>
      <c r="F3" s="39">
        <f aca="true" t="shared" si="0" ref="F3:F14">B3/B$3</f>
        <v>1</v>
      </c>
      <c r="G3" s="39">
        <f aca="true" t="shared" si="1" ref="G3:G14">C3/C$3</f>
        <v>1</v>
      </c>
      <c r="H3" s="39">
        <f aca="true" t="shared" si="2" ref="H3:H14">D3/D$3</f>
        <v>1</v>
      </c>
    </row>
    <row r="4" spans="1:28" s="14" customFormat="1" ht="11.25" customHeight="1">
      <c r="A4" s="11" t="s">
        <v>12</v>
      </c>
      <c r="B4" s="12">
        <f>B3*B76</f>
        <v>8000</v>
      </c>
      <c r="C4" s="12">
        <f>C3*C76</f>
        <v>16200.000000000002</v>
      </c>
      <c r="D4" s="12">
        <f>D3*D76</f>
        <v>24600</v>
      </c>
      <c r="E4" s="9"/>
      <c r="F4" s="40">
        <f t="shared" si="0"/>
        <v>0.8</v>
      </c>
      <c r="G4" s="40">
        <f t="shared" si="1"/>
        <v>0.81</v>
      </c>
      <c r="H4" s="40">
        <f t="shared" si="2"/>
        <v>0.82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10" s="9" customFormat="1" ht="11.25" customHeight="1">
      <c r="A5" s="16" t="s">
        <v>169</v>
      </c>
      <c r="B5" s="10">
        <f>B3-B4</f>
        <v>2000</v>
      </c>
      <c r="C5" s="10">
        <f>C3-C4</f>
        <v>3799.999999999998</v>
      </c>
      <c r="D5" s="10">
        <f>D3-D4</f>
        <v>5400</v>
      </c>
      <c r="F5" s="39">
        <f t="shared" si="0"/>
        <v>0.2</v>
      </c>
      <c r="G5" s="39">
        <f t="shared" si="1"/>
        <v>0.18999999999999992</v>
      </c>
      <c r="H5" s="39">
        <f t="shared" si="2"/>
        <v>0.18</v>
      </c>
      <c r="J5" s="13"/>
    </row>
    <row r="6" spans="1:15" ht="11.25" customHeight="1">
      <c r="A6" s="16" t="s">
        <v>170</v>
      </c>
      <c r="B6" s="17">
        <v>200</v>
      </c>
      <c r="C6" s="17">
        <v>1000</v>
      </c>
      <c r="D6" s="17">
        <v>1800</v>
      </c>
      <c r="E6" s="9"/>
      <c r="F6" s="39">
        <f t="shared" si="0"/>
        <v>0.02</v>
      </c>
      <c r="G6" s="39">
        <f t="shared" si="1"/>
        <v>0.05</v>
      </c>
      <c r="H6" s="39">
        <f t="shared" si="2"/>
        <v>0.06</v>
      </c>
      <c r="I6" s="9"/>
      <c r="J6" s="9"/>
      <c r="K6" s="9"/>
      <c r="L6" s="9"/>
      <c r="M6" s="9"/>
      <c r="N6" s="9"/>
      <c r="O6" s="9"/>
    </row>
    <row r="7" spans="1:11" ht="11.25" customHeight="1">
      <c r="A7" s="19" t="s">
        <v>171</v>
      </c>
      <c r="B7" s="12">
        <f>B78</f>
        <v>100</v>
      </c>
      <c r="C7" s="12">
        <f>C78</f>
        <v>385</v>
      </c>
      <c r="D7" s="12">
        <f>D78</f>
        <v>470</v>
      </c>
      <c r="F7" s="40">
        <f t="shared" si="0"/>
        <v>0.01</v>
      </c>
      <c r="G7" s="40">
        <f t="shared" si="1"/>
        <v>0.01925</v>
      </c>
      <c r="H7" s="40">
        <f t="shared" si="2"/>
        <v>0.015666666666666666</v>
      </c>
      <c r="I7" s="9"/>
      <c r="J7" s="9"/>
      <c r="K7" s="9"/>
    </row>
    <row r="8" spans="1:8" ht="11.25" customHeight="1">
      <c r="A8" s="27" t="s">
        <v>52</v>
      </c>
      <c r="B8" s="17">
        <f>B5-B6-B7</f>
        <v>1700</v>
      </c>
      <c r="C8" s="17">
        <f>C5-C6-C7</f>
        <v>2414.999999999998</v>
      </c>
      <c r="D8" s="17">
        <f>D5-D6-D7</f>
        <v>3130</v>
      </c>
      <c r="F8" s="39">
        <f t="shared" si="0"/>
        <v>0.17</v>
      </c>
      <c r="G8" s="39">
        <f t="shared" si="1"/>
        <v>0.12074999999999991</v>
      </c>
      <c r="H8" s="39">
        <f t="shared" si="2"/>
        <v>0.10433333333333333</v>
      </c>
    </row>
    <row r="9" spans="1:8" ht="11.25" customHeight="1">
      <c r="A9" s="11" t="s">
        <v>172</v>
      </c>
      <c r="B9" s="12">
        <f>B80*B32</f>
        <v>500</v>
      </c>
      <c r="C9" s="12">
        <f>C80*C32</f>
        <v>550</v>
      </c>
      <c r="D9" s="12">
        <f>D80*D32</f>
        <v>600</v>
      </c>
      <c r="F9" s="40">
        <f t="shared" si="0"/>
        <v>0.05</v>
      </c>
      <c r="G9" s="40">
        <f t="shared" si="1"/>
        <v>0.0275</v>
      </c>
      <c r="H9" s="40">
        <f t="shared" si="2"/>
        <v>0.02</v>
      </c>
    </row>
    <row r="10" spans="1:8" ht="11.25" customHeight="1">
      <c r="A10" s="16" t="s">
        <v>173</v>
      </c>
      <c r="B10" s="10">
        <f>B8-B9</f>
        <v>1200</v>
      </c>
      <c r="C10" s="20">
        <f>C8-C9</f>
        <v>1864.9999999999982</v>
      </c>
      <c r="D10" s="10">
        <f>D8-D9</f>
        <v>2530</v>
      </c>
      <c r="F10" s="39">
        <f t="shared" si="0"/>
        <v>0.12</v>
      </c>
      <c r="G10" s="39">
        <f t="shared" si="1"/>
        <v>0.0932499999999999</v>
      </c>
      <c r="H10" s="39">
        <f t="shared" si="2"/>
        <v>0.08433333333333333</v>
      </c>
    </row>
    <row r="11" spans="1:9" ht="11.25" customHeight="1">
      <c r="A11" s="16" t="s">
        <v>174</v>
      </c>
      <c r="B11" s="12">
        <f>B79*(B40+B38)</f>
        <v>300</v>
      </c>
      <c r="C11" s="20">
        <f>C79*(C40+C38)</f>
        <v>370.15432098765456</v>
      </c>
      <c r="D11" s="12">
        <f>D79*(D40+D38)</f>
        <v>536.1724965706447</v>
      </c>
      <c r="F11" s="40">
        <f t="shared" si="0"/>
        <v>0.03</v>
      </c>
      <c r="G11" s="40">
        <f t="shared" si="1"/>
        <v>0.018507716049382728</v>
      </c>
      <c r="H11" s="40">
        <f t="shared" si="2"/>
        <v>0.017872416552354824</v>
      </c>
      <c r="I11" s="32"/>
    </row>
    <row r="12" spans="1:8" ht="11.25" customHeight="1">
      <c r="A12" s="21" t="s">
        <v>175</v>
      </c>
      <c r="B12" s="10">
        <f>B10-B11</f>
        <v>900</v>
      </c>
      <c r="C12" s="10">
        <f>C10-C11</f>
        <v>1494.8456790123437</v>
      </c>
      <c r="D12" s="10">
        <f>D10-D11</f>
        <v>1993.8275034293551</v>
      </c>
      <c r="F12" s="39">
        <f t="shared" si="0"/>
        <v>0.09</v>
      </c>
      <c r="G12" s="39">
        <f t="shared" si="1"/>
        <v>0.07474228395061719</v>
      </c>
      <c r="H12" s="39">
        <f t="shared" si="2"/>
        <v>0.0664609167809785</v>
      </c>
    </row>
    <row r="13" spans="1:8" ht="11.25" customHeight="1">
      <c r="A13" s="11" t="s">
        <v>176</v>
      </c>
      <c r="B13" s="12">
        <f>B12*B81</f>
        <v>270</v>
      </c>
      <c r="C13" s="12">
        <f>C12*C81</f>
        <v>448.45370370370307</v>
      </c>
      <c r="D13" s="12">
        <f>D12*D81</f>
        <v>598.1482510288065</v>
      </c>
      <c r="F13" s="40">
        <f t="shared" si="0"/>
        <v>0.027</v>
      </c>
      <c r="G13" s="40">
        <f t="shared" si="1"/>
        <v>0.022422685185185153</v>
      </c>
      <c r="H13" s="40">
        <f t="shared" si="2"/>
        <v>0.01993827503429355</v>
      </c>
    </row>
    <row r="14" spans="1:9" ht="11.25" customHeight="1">
      <c r="A14" s="11" t="s">
        <v>177</v>
      </c>
      <c r="B14" s="12">
        <f>B12-B13</f>
        <v>630</v>
      </c>
      <c r="C14" s="12">
        <f>C12-C13</f>
        <v>1046.3919753086407</v>
      </c>
      <c r="D14" s="12">
        <f>D12-D13</f>
        <v>1395.6792524005486</v>
      </c>
      <c r="F14" s="39">
        <f t="shared" si="0"/>
        <v>0.063</v>
      </c>
      <c r="G14" s="39">
        <f t="shared" si="1"/>
        <v>0.05231959876543203</v>
      </c>
      <c r="H14" s="39">
        <f t="shared" si="2"/>
        <v>0.04652264174668495</v>
      </c>
      <c r="I14" s="32"/>
    </row>
    <row r="15" ht="11.25" customHeight="1">
      <c r="K15" s="7">
        <f>36000*0.21</f>
        <v>7560</v>
      </c>
    </row>
    <row r="16" spans="1:8" ht="11.25" customHeight="1" thickBot="1">
      <c r="A16" s="151" t="s">
        <v>178</v>
      </c>
      <c r="B16" s="41"/>
      <c r="C16" s="42"/>
      <c r="D16" s="42"/>
      <c r="E16" s="43"/>
      <c r="F16" s="43"/>
      <c r="G16" s="43"/>
      <c r="H16" s="43"/>
    </row>
    <row r="17" spans="1:8" ht="11.25" customHeight="1">
      <c r="A17" s="44" t="s">
        <v>179</v>
      </c>
      <c r="B17" s="41">
        <v>1.5</v>
      </c>
      <c r="C17" s="41">
        <f>C75</f>
        <v>1</v>
      </c>
      <c r="D17" s="41">
        <f>D75</f>
        <v>0.5</v>
      </c>
      <c r="E17" s="43"/>
      <c r="F17" s="43"/>
      <c r="G17" s="43"/>
      <c r="H17" s="43"/>
    </row>
    <row r="18" spans="1:8" ht="11.25" customHeight="1">
      <c r="A18" s="44" t="s">
        <v>180</v>
      </c>
      <c r="B18" s="45">
        <f>B5/B3</f>
        <v>0.2</v>
      </c>
      <c r="C18" s="45">
        <f>C5/C3</f>
        <v>0.18999999999999992</v>
      </c>
      <c r="D18" s="45">
        <f>D5/D3</f>
        <v>0.18</v>
      </c>
      <c r="E18" s="43"/>
      <c r="F18" s="43" t="s">
        <v>233</v>
      </c>
      <c r="G18" s="43"/>
      <c r="H18" s="43"/>
    </row>
    <row r="19" spans="1:8" ht="11.25" customHeight="1">
      <c r="A19" s="44" t="s">
        <v>181</v>
      </c>
      <c r="B19" s="45">
        <f>B8/B3</f>
        <v>0.17</v>
      </c>
      <c r="C19" s="45">
        <f>C8/C3</f>
        <v>0.12074999999999991</v>
      </c>
      <c r="D19" s="45">
        <f>D8/D3</f>
        <v>0.10433333333333333</v>
      </c>
      <c r="E19" s="43"/>
      <c r="F19" s="43"/>
      <c r="G19" s="43"/>
      <c r="H19" s="43"/>
    </row>
    <row r="20" spans="1:8" ht="11.25" customHeight="1">
      <c r="A20" s="46" t="s">
        <v>182</v>
      </c>
      <c r="B20" s="47">
        <f>B14/B3</f>
        <v>0.063</v>
      </c>
      <c r="C20" s="47">
        <f>C14/C3</f>
        <v>0.05231959876543203</v>
      </c>
      <c r="D20" s="47">
        <f>D14/D3</f>
        <v>0.04652264174668495</v>
      </c>
      <c r="E20" s="43"/>
      <c r="F20" s="43" t="s">
        <v>234</v>
      </c>
      <c r="G20" s="43"/>
      <c r="H20" s="43"/>
    </row>
    <row r="21" spans="1:8" ht="11.25" customHeight="1">
      <c r="A21" s="44" t="s">
        <v>183</v>
      </c>
      <c r="B21" s="45">
        <f>B14/B41</f>
        <v>0.21</v>
      </c>
      <c r="C21" s="45">
        <f>C14/C41</f>
        <v>0.28826225215114065</v>
      </c>
      <c r="D21" s="45">
        <f>D14/D41</f>
        <v>0.29845215280706533</v>
      </c>
      <c r="E21" s="43"/>
      <c r="F21" s="43" t="s">
        <v>235</v>
      </c>
      <c r="G21" s="43"/>
      <c r="H21" s="43"/>
    </row>
    <row r="22" spans="1:8" ht="11.25" customHeight="1">
      <c r="A22" s="44" t="s">
        <v>184</v>
      </c>
      <c r="B22" s="45">
        <f>B10/B52</f>
        <v>0.18099547511312217</v>
      </c>
      <c r="C22" s="45">
        <f>C10/C52</f>
        <v>0.22260854957411252</v>
      </c>
      <c r="D22" s="45">
        <f>D10/D52</f>
        <v>0.22127384091881458</v>
      </c>
      <c r="E22" s="43"/>
      <c r="F22" s="43" t="s">
        <v>236</v>
      </c>
      <c r="G22" s="43"/>
      <c r="H22" s="43"/>
    </row>
    <row r="23" spans="1:8" ht="11.25" customHeight="1">
      <c r="A23" s="44" t="s">
        <v>185</v>
      </c>
      <c r="B23" s="57">
        <f>B14+B9</f>
        <v>1130</v>
      </c>
      <c r="C23" s="57">
        <f>C14+C9</f>
        <v>1596.3919753086407</v>
      </c>
      <c r="D23" s="57">
        <f>D14+D9</f>
        <v>1995.6792524005486</v>
      </c>
      <c r="E23" s="43"/>
      <c r="F23" s="43" t="s">
        <v>237</v>
      </c>
      <c r="G23" s="43"/>
      <c r="H23" s="43"/>
    </row>
    <row r="24" spans="1:8" ht="11.25" customHeight="1">
      <c r="A24" s="44" t="s">
        <v>186</v>
      </c>
      <c r="B24" s="62">
        <f>B10/B11</f>
        <v>4</v>
      </c>
      <c r="C24" s="62">
        <f>C10/C11</f>
        <v>5.038439089468849</v>
      </c>
      <c r="D24" s="62">
        <f>D10/D11</f>
        <v>4.718630694751896</v>
      </c>
      <c r="E24" s="43"/>
      <c r="F24" s="43"/>
      <c r="G24" s="43"/>
      <c r="H24" s="43"/>
    </row>
    <row r="25" spans="1:8" ht="11.25" customHeight="1">
      <c r="A25" s="44"/>
      <c r="B25" s="62"/>
      <c r="C25" s="62"/>
      <c r="D25" s="62"/>
      <c r="E25" s="43"/>
      <c r="F25" s="43"/>
      <c r="G25" s="43"/>
      <c r="H25" s="43"/>
    </row>
    <row r="26" spans="2:4" ht="11.25" customHeight="1">
      <c r="B26" s="26"/>
      <c r="C26" s="26"/>
      <c r="D26" s="26"/>
    </row>
    <row r="27" spans="1:7" ht="11.25" customHeight="1">
      <c r="A27" s="64" t="s">
        <v>187</v>
      </c>
      <c r="B27" s="60">
        <f>B2</f>
        <v>2000</v>
      </c>
      <c r="C27" s="60">
        <f>C2</f>
        <v>2001</v>
      </c>
      <c r="D27" s="60">
        <f>D2</f>
        <v>2002</v>
      </c>
      <c r="G27" s="63" t="s">
        <v>86</v>
      </c>
    </row>
    <row r="28" spans="1:7" ht="11.25" customHeight="1">
      <c r="A28" s="21" t="s">
        <v>188</v>
      </c>
      <c r="B28" s="10">
        <f>MAX(B43-B29-B30-B32,B90)</f>
        <v>286.41666666666606</v>
      </c>
      <c r="C28" s="10">
        <f>MAX(C43-C29-C30-C32,C90)</f>
        <v>50</v>
      </c>
      <c r="D28" s="10">
        <f>MAX(D43-D29-D30-D32,D90)</f>
        <v>50.00000000000182</v>
      </c>
      <c r="G28" s="48">
        <f>D28-B28</f>
        <v>-236.41666666666424</v>
      </c>
    </row>
    <row r="29" spans="1:7" ht="11.25" customHeight="1">
      <c r="A29" s="27" t="s">
        <v>7</v>
      </c>
      <c r="B29" s="17">
        <f aca="true" t="shared" si="3" ref="B29:D30">B3/360*B84</f>
        <v>1666.6666666666667</v>
      </c>
      <c r="C29" s="17">
        <f t="shared" si="3"/>
        <v>3333.3333333333335</v>
      </c>
      <c r="D29" s="17">
        <f t="shared" si="3"/>
        <v>6666.666666666666</v>
      </c>
      <c r="G29" s="48">
        <f>D29-B29</f>
        <v>4999.999999999999</v>
      </c>
    </row>
    <row r="30" spans="1:7" ht="11.25" customHeight="1">
      <c r="A30" s="27" t="s">
        <v>189</v>
      </c>
      <c r="B30" s="17">
        <f t="shared" si="3"/>
        <v>666.6666666666666</v>
      </c>
      <c r="C30" s="17">
        <f t="shared" si="3"/>
        <v>1350.0000000000002</v>
      </c>
      <c r="D30" s="17">
        <f t="shared" si="3"/>
        <v>1366.6666666666665</v>
      </c>
      <c r="G30" s="48">
        <f>D30-B30</f>
        <v>699.9999999999999</v>
      </c>
    </row>
    <row r="31" spans="1:7" ht="11.25" customHeight="1">
      <c r="A31" s="21" t="s">
        <v>190</v>
      </c>
      <c r="B31" s="10">
        <f>SUM(B28:B30)</f>
        <v>2619.7499999999995</v>
      </c>
      <c r="C31" s="10">
        <f>SUM(C28:C30)</f>
        <v>4733.333333333334</v>
      </c>
      <c r="D31" s="10">
        <f>SUM(D28:D30)</f>
        <v>8083.333333333334</v>
      </c>
      <c r="G31" s="48"/>
    </row>
    <row r="32" spans="1:7" ht="11.25" customHeight="1">
      <c r="A32" s="11" t="s">
        <v>191</v>
      </c>
      <c r="B32" s="12">
        <v>5000</v>
      </c>
      <c r="C32" s="12">
        <f>B32+C87</f>
        <v>5500</v>
      </c>
      <c r="D32" s="12">
        <f>C32+D87</f>
        <v>6000</v>
      </c>
      <c r="G32" s="48">
        <f>D32-B32</f>
        <v>1000</v>
      </c>
    </row>
    <row r="33" spans="1:7" ht="11.25" customHeight="1">
      <c r="A33" s="11" t="s">
        <v>192</v>
      </c>
      <c r="B33" s="28">
        <f>B31+B32</f>
        <v>7619.75</v>
      </c>
      <c r="C33" s="28">
        <f>C31+C32</f>
        <v>10233.333333333334</v>
      </c>
      <c r="D33" s="28">
        <f>D31+D32</f>
        <v>14083.333333333334</v>
      </c>
      <c r="G33" s="48"/>
    </row>
    <row r="34" spans="4:7" ht="11.25" customHeight="1">
      <c r="D34" s="5" t="s">
        <v>6</v>
      </c>
      <c r="G34" s="49"/>
    </row>
    <row r="35" spans="1:7" ht="11.25" customHeight="1">
      <c r="A35" s="64" t="s">
        <v>193</v>
      </c>
      <c r="B35" s="29"/>
      <c r="G35" s="49"/>
    </row>
    <row r="36" spans="1:7" ht="11.25" customHeight="1">
      <c r="A36" s="21" t="s">
        <v>194</v>
      </c>
      <c r="B36" s="10">
        <f>B45/360*B86</f>
        <v>719.75</v>
      </c>
      <c r="C36" s="10">
        <f>C45/360*C86</f>
        <v>1406.9444444444446</v>
      </c>
      <c r="D36" s="10">
        <f>D45/360*D86</f>
        <v>2051.388888888889</v>
      </c>
      <c r="G36" s="48">
        <f>D36-B36</f>
        <v>1331.6388888888891</v>
      </c>
    </row>
    <row r="37" spans="1:7" ht="11.25" customHeight="1">
      <c r="A37" s="27" t="s">
        <v>195</v>
      </c>
      <c r="B37" s="17">
        <f>B13</f>
        <v>270</v>
      </c>
      <c r="C37" s="17">
        <f>C13</f>
        <v>448.45370370370307</v>
      </c>
      <c r="D37" s="17">
        <f>D13</f>
        <v>598.1482510288065</v>
      </c>
      <c r="G37" s="48">
        <f>D37-B37</f>
        <v>328.1482510288065</v>
      </c>
    </row>
    <row r="38" spans="1:7" ht="11.25" customHeight="1">
      <c r="A38" s="11" t="s">
        <v>196</v>
      </c>
      <c r="B38" s="17">
        <f>MAX(B59-B60,0)</f>
        <v>0</v>
      </c>
      <c r="C38" s="17">
        <f>MAX(C59-C60,0)</f>
        <v>1201.5432098765455</v>
      </c>
      <c r="D38" s="17">
        <f>MAX(D59-D60,0)</f>
        <v>3361.7249657064476</v>
      </c>
      <c r="G38" s="48">
        <f>D38-B38</f>
        <v>3361.7249657064476</v>
      </c>
    </row>
    <row r="39" spans="1:7" ht="11.25" customHeight="1">
      <c r="A39" s="21" t="s">
        <v>197</v>
      </c>
      <c r="B39" s="10">
        <f>B36+B37+B38</f>
        <v>989.75</v>
      </c>
      <c r="C39" s="10">
        <f>C36+C37+C38</f>
        <v>3056.941358024693</v>
      </c>
      <c r="D39" s="10">
        <f>D36+D37+D38</f>
        <v>6011.262105624143</v>
      </c>
      <c r="G39" s="48"/>
    </row>
    <row r="40" spans="1:7" ht="11.25" customHeight="1">
      <c r="A40" s="27" t="s">
        <v>198</v>
      </c>
      <c r="B40" s="17">
        <v>3000</v>
      </c>
      <c r="C40" s="17">
        <f>B40+C88</f>
        <v>2500</v>
      </c>
      <c r="D40" s="17">
        <f>C40+D88</f>
        <v>2000</v>
      </c>
      <c r="G40" s="48">
        <f>D40-B40</f>
        <v>-1000</v>
      </c>
    </row>
    <row r="41" spans="1:7" ht="11.25" customHeight="1">
      <c r="A41" s="27" t="s">
        <v>199</v>
      </c>
      <c r="B41" s="17">
        <v>3000</v>
      </c>
      <c r="C41" s="17">
        <f>B41+B42*(1-B89)</f>
        <v>3630</v>
      </c>
      <c r="D41" s="17">
        <f>C41+C42*(1-C89)</f>
        <v>4676.391975308641</v>
      </c>
      <c r="G41" s="48">
        <f>D41-B41</f>
        <v>1676.3919753086411</v>
      </c>
    </row>
    <row r="42" spans="1:7" ht="11.25" customHeight="1">
      <c r="A42" s="11" t="s">
        <v>200</v>
      </c>
      <c r="B42" s="12">
        <f>B14</f>
        <v>630</v>
      </c>
      <c r="C42" s="12">
        <f>C14</f>
        <v>1046.3919753086407</v>
      </c>
      <c r="D42" s="12">
        <f>D14</f>
        <v>1395.6792524005486</v>
      </c>
      <c r="G42" s="48">
        <f>D42-B42</f>
        <v>765.6792524005486</v>
      </c>
    </row>
    <row r="43" spans="1:4" ht="11.25" customHeight="1">
      <c r="A43" s="30" t="s">
        <v>201</v>
      </c>
      <c r="B43" s="28">
        <f>B39+B40+B41+B42</f>
        <v>7619.75</v>
      </c>
      <c r="C43" s="28">
        <f>C39+C40+C41+C42</f>
        <v>10233.333333333334</v>
      </c>
      <c r="D43" s="28">
        <f>D39+D40+D41+D42</f>
        <v>14083.333333333334</v>
      </c>
    </row>
    <row r="44" spans="1:4" ht="11.25" customHeight="1">
      <c r="A44" s="31"/>
      <c r="B44" s="20"/>
      <c r="C44" s="20"/>
      <c r="D44" s="20"/>
    </row>
    <row r="45" spans="1:4" ht="11.25" customHeight="1">
      <c r="A45" s="2" t="s">
        <v>8</v>
      </c>
      <c r="B45" s="22">
        <v>8637</v>
      </c>
      <c r="C45" s="22">
        <f>C4+(C30-B30)</f>
        <v>16883.333333333336</v>
      </c>
      <c r="D45" s="22">
        <f>D4+(D30-C30)</f>
        <v>24616.666666666668</v>
      </c>
    </row>
    <row r="46" spans="1:8" ht="11.25" customHeight="1">
      <c r="A46" s="2" t="s">
        <v>202</v>
      </c>
      <c r="B46" s="23"/>
      <c r="C46" s="22">
        <f>C87+C9</f>
        <v>1050</v>
      </c>
      <c r="D46" s="22">
        <f>D87+D9</f>
        <v>1100</v>
      </c>
      <c r="F46" s="1" t="s">
        <v>238</v>
      </c>
      <c r="G46" s="1"/>
      <c r="H46" s="1"/>
    </row>
    <row r="47" spans="1:8" ht="8.25" customHeight="1">
      <c r="A47" s="4"/>
      <c r="B47" s="22"/>
      <c r="C47" s="22"/>
      <c r="D47" s="22"/>
      <c r="F47" s="56"/>
      <c r="G47" s="1"/>
      <c r="H47" s="1"/>
    </row>
    <row r="48" spans="1:7" ht="12" customHeight="1" thickBot="1">
      <c r="A48" s="147" t="s">
        <v>203</v>
      </c>
      <c r="B48" s="68">
        <v>2000</v>
      </c>
      <c r="C48" s="68">
        <v>2001</v>
      </c>
      <c r="D48" s="68">
        <v>2002</v>
      </c>
      <c r="E48" s="43"/>
      <c r="F48" s="43"/>
      <c r="G48" s="63" t="s">
        <v>86</v>
      </c>
    </row>
    <row r="49" spans="1:7" ht="11.25" customHeight="1">
      <c r="A49" s="44" t="s">
        <v>204</v>
      </c>
      <c r="B49" s="52">
        <f>B28-B90</f>
        <v>236.41666666666606</v>
      </c>
      <c r="C49" s="52">
        <f>C28-C90</f>
        <v>0</v>
      </c>
      <c r="D49" s="52">
        <f>D28-D90</f>
        <v>1.8189894035458565E-12</v>
      </c>
      <c r="E49" s="43"/>
      <c r="F49" s="43"/>
      <c r="G49" s="48">
        <f>D49-B49</f>
        <v>-236.41666666666424</v>
      </c>
    </row>
    <row r="50" spans="1:7" ht="11.25" customHeight="1">
      <c r="A50" s="53" t="s">
        <v>205</v>
      </c>
      <c r="B50" s="54">
        <f>B59</f>
        <v>1393.5833333333335</v>
      </c>
      <c r="C50" s="54">
        <f>C59</f>
        <v>2877.9351851851866</v>
      </c>
      <c r="D50" s="54">
        <f>D59</f>
        <v>5433.796193415637</v>
      </c>
      <c r="E50" s="43"/>
      <c r="F50" s="43"/>
      <c r="G50" s="48">
        <f>D50-B50</f>
        <v>4040.212860082304</v>
      </c>
    </row>
    <row r="51" spans="1:7" ht="11.25" customHeight="1">
      <c r="A51" s="53" t="s">
        <v>206</v>
      </c>
      <c r="B51" s="55">
        <f>B32</f>
        <v>5000</v>
      </c>
      <c r="C51" s="55">
        <f>C32</f>
        <v>5500</v>
      </c>
      <c r="D51" s="55">
        <f>D32</f>
        <v>6000</v>
      </c>
      <c r="E51" s="43"/>
      <c r="F51" s="43"/>
      <c r="G51" s="48">
        <f>D51-B51</f>
        <v>1000</v>
      </c>
    </row>
    <row r="52" spans="1:7" ht="11.25" customHeight="1">
      <c r="A52" s="53" t="s">
        <v>207</v>
      </c>
      <c r="B52" s="54">
        <f>B49+B50+B51</f>
        <v>6630</v>
      </c>
      <c r="C52" s="54">
        <f>C49+C50+C51</f>
        <v>8377.935185185186</v>
      </c>
      <c r="D52" s="54">
        <f>D49+D50+D51</f>
        <v>11433.79619341564</v>
      </c>
      <c r="E52" s="43"/>
      <c r="F52" s="43"/>
      <c r="G52" s="48"/>
    </row>
    <row r="53" spans="1:7" ht="5.25" customHeight="1">
      <c r="A53" s="53"/>
      <c r="B53" s="54"/>
      <c r="C53" s="54"/>
      <c r="D53" s="54"/>
      <c r="E53" s="43"/>
      <c r="F53" s="43"/>
      <c r="G53" s="48"/>
    </row>
    <row r="54" spans="1:7" ht="11.25" customHeight="1">
      <c r="A54" s="53" t="s">
        <v>208</v>
      </c>
      <c r="B54" s="54">
        <f>B38+B40</f>
        <v>3000</v>
      </c>
      <c r="C54" s="54">
        <f>C38+C40</f>
        <v>3701.5432098765455</v>
      </c>
      <c r="D54" s="54">
        <f>D38+D40</f>
        <v>5361.724965706448</v>
      </c>
      <c r="E54" s="43"/>
      <c r="F54" s="43"/>
      <c r="G54" s="48">
        <f>D54-B54</f>
        <v>2361.7249657064476</v>
      </c>
    </row>
    <row r="55" spans="1:7" ht="11.25" customHeight="1">
      <c r="A55" s="53" t="s">
        <v>209</v>
      </c>
      <c r="B55" s="55">
        <f>B41+B42</f>
        <v>3630</v>
      </c>
      <c r="C55" s="55">
        <f>C41+C42</f>
        <v>4676.391975308641</v>
      </c>
      <c r="D55" s="55">
        <f>D41+D42</f>
        <v>6072.07122770919</v>
      </c>
      <c r="E55" s="43"/>
      <c r="F55" s="43"/>
      <c r="G55" s="48">
        <f>D55-B55</f>
        <v>2442.0712277091898</v>
      </c>
    </row>
    <row r="56" spans="1:7" ht="11.25" customHeight="1">
      <c r="A56" s="53" t="s">
        <v>210</v>
      </c>
      <c r="B56" s="54">
        <f>B54+B55</f>
        <v>6630</v>
      </c>
      <c r="C56" s="54">
        <f>C54+C55</f>
        <v>8377.935185185186</v>
      </c>
      <c r="D56" s="54">
        <f>D54+D55</f>
        <v>11433.796193415637</v>
      </c>
      <c r="E56" s="43"/>
      <c r="F56" s="43"/>
      <c r="G56" s="49"/>
    </row>
    <row r="57" spans="1:7" ht="11.25" customHeight="1">
      <c r="A57" s="53"/>
      <c r="B57" s="54"/>
      <c r="C57" s="54"/>
      <c r="D57" s="54"/>
      <c r="E57" s="43"/>
      <c r="F57" s="43"/>
      <c r="G57" s="48"/>
    </row>
    <row r="58" spans="1:7" ht="11.25" customHeight="1" thickBot="1">
      <c r="A58" s="147" t="s">
        <v>211</v>
      </c>
      <c r="B58" s="149"/>
      <c r="C58" s="148"/>
      <c r="D58" s="50"/>
      <c r="E58" s="43"/>
      <c r="F58" s="43"/>
      <c r="G58" s="48"/>
    </row>
    <row r="59" spans="1:7" ht="11.25" customHeight="1">
      <c r="A59" s="44" t="s">
        <v>9</v>
      </c>
      <c r="B59" s="50">
        <f>B90+B29+B30-B36-B37</f>
        <v>1393.5833333333335</v>
      </c>
      <c r="C59" s="50">
        <f>C90+C29+C30-C36-C37</f>
        <v>2877.9351851851866</v>
      </c>
      <c r="D59" s="50">
        <f>D90+D29+D30-D36-D37</f>
        <v>5433.796193415637</v>
      </c>
      <c r="E59" s="43"/>
      <c r="F59" s="43"/>
      <c r="G59" s="48">
        <f>D59-B59</f>
        <v>4040.212860082304</v>
      </c>
    </row>
    <row r="60" spans="1:7" ht="11.25" customHeight="1">
      <c r="A60" s="44" t="s">
        <v>212</v>
      </c>
      <c r="B60" s="55">
        <f>B40+B41+B42-B32</f>
        <v>1630</v>
      </c>
      <c r="C60" s="55">
        <f>C40+C41+C42-C32</f>
        <v>1676.3919753086411</v>
      </c>
      <c r="D60" s="55">
        <f>D40+D41+D42-D32</f>
        <v>2072.0712277091898</v>
      </c>
      <c r="E60" s="43"/>
      <c r="F60" s="43"/>
      <c r="G60" s="48">
        <f>D60-B60</f>
        <v>442.07122770918977</v>
      </c>
    </row>
    <row r="61" spans="1:7" ht="11.25" customHeight="1">
      <c r="A61" s="44" t="s">
        <v>213</v>
      </c>
      <c r="B61" s="54">
        <f>B60-B59</f>
        <v>236.41666666666652</v>
      </c>
      <c r="C61" s="54">
        <f>C60-C59</f>
        <v>-1201.5432098765455</v>
      </c>
      <c r="D61" s="54">
        <f>D60-D59</f>
        <v>-3361.7249657064476</v>
      </c>
      <c r="E61" s="43"/>
      <c r="F61" s="43"/>
      <c r="G61" s="48">
        <f>D61-B61</f>
        <v>-3598.141632373114</v>
      </c>
    </row>
    <row r="62" spans="1:7" ht="11.25" customHeight="1">
      <c r="A62" s="44" t="s">
        <v>214</v>
      </c>
      <c r="B62" s="50"/>
      <c r="C62" s="50"/>
      <c r="D62" s="50"/>
      <c r="E62" s="43"/>
      <c r="F62" s="43"/>
      <c r="G62" s="48"/>
    </row>
    <row r="63" spans="2:7" ht="11.25" customHeight="1">
      <c r="B63" s="22"/>
      <c r="C63" s="22"/>
      <c r="D63" s="22"/>
      <c r="G63" s="48"/>
    </row>
    <row r="64" ht="11.25" customHeight="1" thickBot="1">
      <c r="A64" s="147" t="s">
        <v>215</v>
      </c>
    </row>
    <row r="65" spans="1:8" ht="11.25" customHeight="1">
      <c r="A65" s="44" t="s">
        <v>216</v>
      </c>
      <c r="B65" s="50">
        <f aca="true" t="shared" si="4" ref="B65:D66">B29/B3*360</f>
        <v>60.00000000000001</v>
      </c>
      <c r="C65" s="50">
        <f t="shared" si="4"/>
        <v>60.00000000000001</v>
      </c>
      <c r="D65" s="50">
        <f t="shared" si="4"/>
        <v>80</v>
      </c>
      <c r="H65" s="152" t="s">
        <v>321</v>
      </c>
    </row>
    <row r="66" spans="1:8" ht="11.25" customHeight="1">
      <c r="A66" s="44" t="s">
        <v>217</v>
      </c>
      <c r="B66" s="50">
        <f t="shared" si="4"/>
        <v>30</v>
      </c>
      <c r="C66" s="50">
        <f t="shared" si="4"/>
        <v>30.000000000000004</v>
      </c>
      <c r="D66" s="50">
        <f t="shared" si="4"/>
        <v>20</v>
      </c>
      <c r="H66" s="152" t="s">
        <v>322</v>
      </c>
    </row>
    <row r="67" spans="1:4" ht="11.25" customHeight="1">
      <c r="A67" s="44" t="s">
        <v>218</v>
      </c>
      <c r="B67" s="50">
        <f>B36/B45*360</f>
        <v>30</v>
      </c>
      <c r="C67" s="50">
        <f>C36/C45*360</f>
        <v>30</v>
      </c>
      <c r="D67" s="50">
        <f>D36/D45*360</f>
        <v>30.000000000000004</v>
      </c>
    </row>
    <row r="68" spans="1:4" ht="11.25" customHeight="1">
      <c r="A68" s="44" t="s">
        <v>249</v>
      </c>
      <c r="B68" s="41">
        <f>B59/B3</f>
        <v>0.13935833333333336</v>
      </c>
      <c r="C68" s="41">
        <f>C59/C3</f>
        <v>0.14389675925925932</v>
      </c>
      <c r="D68" s="41">
        <f>D59/D3</f>
        <v>0.18112653978052123</v>
      </c>
    </row>
    <row r="69" spans="1:4" ht="11.25" customHeight="1">
      <c r="A69" s="44" t="s">
        <v>219</v>
      </c>
      <c r="B69" s="51">
        <f>(B39+B40)/B55</f>
        <v>1.0991046831955922</v>
      </c>
      <c r="C69" s="51">
        <f>(C39+C40)/C55</f>
        <v>1.1882967440208936</v>
      </c>
      <c r="D69" s="51">
        <f>(D39+D40)/D55</f>
        <v>1.319362340327248</v>
      </c>
    </row>
    <row r="70" spans="1:4" ht="11.25" customHeight="1">
      <c r="A70" s="44" t="s">
        <v>220</v>
      </c>
      <c r="B70" s="51">
        <f>B54/B8</f>
        <v>1.7647058823529411</v>
      </c>
      <c r="C70" s="51">
        <f>C54/C8</f>
        <v>1.5327301076093367</v>
      </c>
      <c r="D70" s="51">
        <f>D54/D8</f>
        <v>1.7130111711522198</v>
      </c>
    </row>
    <row r="71" spans="2:4" ht="11.25" customHeight="1">
      <c r="B71" s="24"/>
      <c r="C71" s="24"/>
      <c r="D71" s="24"/>
    </row>
    <row r="72" spans="1:4" ht="11.25" customHeight="1">
      <c r="A72" s="4" t="s">
        <v>221</v>
      </c>
      <c r="B72" s="22"/>
      <c r="D72" s="22"/>
    </row>
    <row r="73" spans="1:4" ht="11.25" customHeight="1">
      <c r="A73" s="4" t="s">
        <v>222</v>
      </c>
      <c r="B73" s="3"/>
      <c r="C73" s="3"/>
      <c r="D73" s="3"/>
    </row>
    <row r="74" ht="11.25" customHeight="1">
      <c r="A74" s="4" t="s">
        <v>223</v>
      </c>
    </row>
    <row r="75" spans="1:4" ht="11.25" customHeight="1">
      <c r="A75" s="4" t="s">
        <v>179</v>
      </c>
      <c r="B75" s="3"/>
      <c r="C75" s="6">
        <v>1</v>
      </c>
      <c r="D75" s="6">
        <v>0.5</v>
      </c>
    </row>
    <row r="76" spans="1:4" ht="11.25" customHeight="1">
      <c r="A76" s="4" t="s">
        <v>18</v>
      </c>
      <c r="B76" s="34">
        <v>0.8</v>
      </c>
      <c r="C76" s="34">
        <v>0.81</v>
      </c>
      <c r="D76" s="34">
        <v>0.82</v>
      </c>
    </row>
    <row r="77" spans="1:4" ht="11.25" customHeight="1">
      <c r="A77" s="4" t="s">
        <v>224</v>
      </c>
      <c r="B77" s="34">
        <v>0.02</v>
      </c>
      <c r="C77" s="34">
        <v>0.05</v>
      </c>
      <c r="D77" s="34">
        <v>0.06</v>
      </c>
    </row>
    <row r="78" spans="1:5" ht="11.25" customHeight="1">
      <c r="A78" s="4" t="s">
        <v>171</v>
      </c>
      <c r="B78" s="38">
        <v>100</v>
      </c>
      <c r="C78" s="38">
        <v>385</v>
      </c>
      <c r="D78" s="38">
        <v>470</v>
      </c>
      <c r="E78" s="7" t="s">
        <v>239</v>
      </c>
    </row>
    <row r="79" spans="1:4" ht="11.25" customHeight="1">
      <c r="A79" s="4" t="s">
        <v>225</v>
      </c>
      <c r="B79" s="34">
        <v>0.1</v>
      </c>
      <c r="C79" s="34">
        <v>0.1</v>
      </c>
      <c r="D79" s="34">
        <v>0.1</v>
      </c>
    </row>
    <row r="80" spans="1:4" ht="11.25" customHeight="1">
      <c r="A80" s="4" t="s">
        <v>172</v>
      </c>
      <c r="B80" s="34">
        <v>0.1</v>
      </c>
      <c r="C80" s="25">
        <f>B80</f>
        <v>0.1</v>
      </c>
      <c r="D80" s="25">
        <f>C80</f>
        <v>0.1</v>
      </c>
    </row>
    <row r="81" spans="1:4" ht="11.25" customHeight="1">
      <c r="A81" s="4" t="s">
        <v>226</v>
      </c>
      <c r="B81" s="34">
        <v>0.3</v>
      </c>
      <c r="C81" s="25">
        <f>B81</f>
        <v>0.3</v>
      </c>
      <c r="D81" s="25">
        <f>C81</f>
        <v>0.3</v>
      </c>
    </row>
    <row r="82" spans="1:4" ht="11.25" customHeight="1">
      <c r="A82" s="4"/>
      <c r="B82" s="35"/>
      <c r="C82" s="36"/>
      <c r="D82" s="36"/>
    </row>
    <row r="83" ht="11.25" customHeight="1">
      <c r="A83" s="4" t="s">
        <v>227</v>
      </c>
    </row>
    <row r="84" spans="1:4" ht="11.25" customHeight="1">
      <c r="A84" s="4" t="s">
        <v>228</v>
      </c>
      <c r="B84" s="29">
        <v>60</v>
      </c>
      <c r="C84" s="29">
        <v>60</v>
      </c>
      <c r="D84" s="29">
        <v>80</v>
      </c>
    </row>
    <row r="85" spans="1:4" ht="11.25" customHeight="1">
      <c r="A85" s="4" t="s">
        <v>229</v>
      </c>
      <c r="B85" s="29">
        <v>30</v>
      </c>
      <c r="C85" s="29">
        <v>30</v>
      </c>
      <c r="D85" s="29">
        <v>20</v>
      </c>
    </row>
    <row r="86" spans="1:4" ht="11.25" customHeight="1">
      <c r="A86" s="4" t="s">
        <v>230</v>
      </c>
      <c r="B86" s="29">
        <v>30</v>
      </c>
      <c r="C86" s="29">
        <v>30</v>
      </c>
      <c r="D86" s="29">
        <v>30</v>
      </c>
    </row>
    <row r="87" spans="1:4" ht="11.25" customHeight="1">
      <c r="A87" s="15" t="s">
        <v>231</v>
      </c>
      <c r="B87" s="29"/>
      <c r="C87" s="29">
        <v>500</v>
      </c>
      <c r="D87" s="29">
        <v>500</v>
      </c>
    </row>
    <row r="88" spans="1:4" ht="11.25" customHeight="1">
      <c r="A88" s="4" t="s">
        <v>232</v>
      </c>
      <c r="B88" s="29"/>
      <c r="C88" s="29">
        <v>-500</v>
      </c>
      <c r="D88" s="29">
        <v>-500</v>
      </c>
    </row>
    <row r="89" spans="1:4" ht="11.25" customHeight="1">
      <c r="A89" s="4" t="s">
        <v>17</v>
      </c>
      <c r="B89" s="29">
        <v>0</v>
      </c>
      <c r="C89" s="29">
        <v>0</v>
      </c>
      <c r="D89" s="29">
        <v>0</v>
      </c>
    </row>
    <row r="90" spans="1:4" ht="11.25" customHeight="1">
      <c r="A90" s="4" t="s">
        <v>57</v>
      </c>
      <c r="B90" s="29">
        <v>50</v>
      </c>
      <c r="C90" s="29">
        <v>50</v>
      </c>
      <c r="D90" s="29">
        <v>50</v>
      </c>
    </row>
    <row r="91" ht="11.25" customHeight="1"/>
    <row r="92" spans="1:4" ht="11.25" customHeight="1">
      <c r="A92" s="7"/>
      <c r="B92" s="7"/>
      <c r="C92" s="7"/>
      <c r="D92" s="7"/>
    </row>
    <row r="93" spans="1:4" ht="11.25" customHeight="1">
      <c r="A93" s="7"/>
      <c r="B93" s="7"/>
      <c r="C93" s="7"/>
      <c r="D93" s="7"/>
    </row>
    <row r="94" spans="1:4" ht="11.25" customHeight="1">
      <c r="A94" s="7"/>
      <c r="B94" s="7"/>
      <c r="C94" s="7"/>
      <c r="D94" s="7"/>
    </row>
    <row r="95" spans="1:4" ht="11.25" customHeight="1">
      <c r="A95" s="7"/>
      <c r="B95" s="7"/>
      <c r="C95" s="7"/>
      <c r="D95" s="7"/>
    </row>
    <row r="96" spans="1:4" ht="11.25" customHeight="1">
      <c r="A96" s="7"/>
      <c r="B96" s="7"/>
      <c r="C96" s="7"/>
      <c r="D96" s="7"/>
    </row>
    <row r="97" spans="1:4" ht="11.25" customHeight="1">
      <c r="A97" s="7"/>
      <c r="B97" s="7"/>
      <c r="C97" s="7"/>
      <c r="D97" s="7"/>
    </row>
    <row r="98" spans="1:4" ht="11.25" customHeight="1">
      <c r="A98" s="7"/>
      <c r="B98" s="7"/>
      <c r="C98" s="7"/>
      <c r="D98" s="7"/>
    </row>
    <row r="99" spans="1:4" ht="11.25" customHeight="1">
      <c r="A99" s="7"/>
      <c r="B99" s="7"/>
      <c r="C99" s="7"/>
      <c r="D99" s="7"/>
    </row>
    <row r="100" spans="1:4" ht="11.25" customHeight="1">
      <c r="A100" s="7"/>
      <c r="B100" s="7"/>
      <c r="C100" s="7"/>
      <c r="D100" s="7"/>
    </row>
    <row r="101" spans="1:4" ht="11.25" customHeight="1">
      <c r="A101" s="7"/>
      <c r="B101" s="7"/>
      <c r="C101" s="7"/>
      <c r="D101" s="7"/>
    </row>
    <row r="102" spans="1:4" ht="11.25" customHeight="1">
      <c r="A102" s="7"/>
      <c r="B102" s="7"/>
      <c r="C102" s="7"/>
      <c r="D102" s="7"/>
    </row>
    <row r="103" spans="2:4" ht="11.25" customHeight="1">
      <c r="B103" s="26"/>
      <c r="C103" s="26"/>
      <c r="D103" s="20"/>
    </row>
    <row r="104" spans="2:4" ht="11.25" customHeight="1">
      <c r="B104" s="26"/>
      <c r="C104" s="26"/>
      <c r="D104" s="20"/>
    </row>
    <row r="105" spans="2:4" ht="11.25" customHeight="1">
      <c r="B105" s="26"/>
      <c r="C105" s="26"/>
      <c r="D105" s="26"/>
    </row>
    <row r="106" ht="11.25" customHeight="1"/>
    <row r="107" spans="2:4" ht="12.75">
      <c r="B107" s="33"/>
      <c r="C107" s="33"/>
      <c r="D107" s="33"/>
    </row>
    <row r="108" spans="2:4" ht="12.75">
      <c r="B108" s="33"/>
      <c r="C108" s="33"/>
      <c r="D108" s="33"/>
    </row>
    <row r="109" spans="2:4" ht="12.75">
      <c r="B109" s="33"/>
      <c r="C109" s="33"/>
      <c r="D109" s="33"/>
    </row>
    <row r="110" spans="2:4" ht="12.75">
      <c r="B110" s="33"/>
      <c r="C110" s="37"/>
      <c r="D110" s="37"/>
    </row>
    <row r="111" spans="2:4" ht="12.75">
      <c r="B111" s="33"/>
      <c r="C111" s="37"/>
      <c r="D111" s="37"/>
    </row>
    <row r="112" spans="3:4" ht="12.75">
      <c r="C112" s="26"/>
      <c r="D112" s="26"/>
    </row>
    <row r="113" spans="3:4" ht="12.75">
      <c r="C113" s="26"/>
      <c r="D113" s="26"/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145"/>
  <sheetViews>
    <sheetView showGridLines="0" view="pageBreakPreview" zoomScaleSheetLayoutView="100" workbookViewId="0" topLeftCell="A1">
      <selection activeCell="D30" sqref="D30"/>
    </sheetView>
  </sheetViews>
  <sheetFormatPr defaultColWidth="9.00390625" defaultRowHeight="12"/>
  <cols>
    <col min="1" max="1" width="26.125" style="89" customWidth="1"/>
    <col min="2" max="4" width="11.375" style="70" customWidth="1"/>
    <col min="5" max="5" width="4.125" style="1" customWidth="1"/>
    <col min="6" max="6" width="7.25390625" style="1" customWidth="1"/>
    <col min="7" max="8" width="9.00390625" style="1" customWidth="1"/>
    <col min="9" max="16384" width="11.375" style="1" customWidth="1"/>
  </cols>
  <sheetData>
    <row r="1" spans="1:10" ht="10.5" customHeight="1">
      <c r="A1" s="69" t="s">
        <v>240</v>
      </c>
      <c r="C1" s="71"/>
      <c r="D1" s="71"/>
      <c r="J1" s="72"/>
    </row>
    <row r="2" spans="1:10" ht="10.5" customHeight="1" thickBot="1">
      <c r="A2" s="73" t="s">
        <v>241</v>
      </c>
      <c r="B2" s="74">
        <v>2000</v>
      </c>
      <c r="C2" s="74">
        <v>2001</v>
      </c>
      <c r="D2" s="74">
        <v>2002</v>
      </c>
      <c r="F2" s="75">
        <v>2000</v>
      </c>
      <c r="G2" s="75">
        <v>2001</v>
      </c>
      <c r="H2" s="75">
        <v>2002</v>
      </c>
      <c r="J2" s="72"/>
    </row>
    <row r="3" spans="1:8" ht="10.5" customHeight="1">
      <c r="A3" s="76" t="s">
        <v>168</v>
      </c>
      <c r="B3" s="77">
        <v>87000</v>
      </c>
      <c r="C3" s="77">
        <v>84016</v>
      </c>
      <c r="D3" s="77">
        <v>74233</v>
      </c>
      <c r="F3" s="78">
        <f>B3/B$3</f>
        <v>1</v>
      </c>
      <c r="G3" s="78">
        <f>C3/C$3</f>
        <v>1</v>
      </c>
      <c r="H3" s="78">
        <f>D3/D$3</f>
        <v>1</v>
      </c>
    </row>
    <row r="4" spans="1:28" s="83" customFormat="1" ht="10.5" customHeight="1">
      <c r="A4" s="79" t="s">
        <v>12</v>
      </c>
      <c r="B4" s="80">
        <v>63895</v>
      </c>
      <c r="C4" s="80">
        <v>60810</v>
      </c>
      <c r="D4" s="80">
        <v>53350</v>
      </c>
      <c r="E4" s="81"/>
      <c r="F4" s="131"/>
      <c r="G4" s="131"/>
      <c r="H4" s="13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10" s="81" customFormat="1" ht="10.5" customHeight="1">
      <c r="A5" s="84" t="s">
        <v>169</v>
      </c>
      <c r="B5" s="77">
        <f>B3-B4</f>
        <v>23105</v>
      </c>
      <c r="C5" s="77">
        <f>C3-C4</f>
        <v>23206</v>
      </c>
      <c r="D5" s="77">
        <f>D3-D4</f>
        <v>20883</v>
      </c>
      <c r="F5" s="132"/>
      <c r="G5" s="132"/>
      <c r="H5" s="132"/>
      <c r="J5" s="85"/>
    </row>
    <row r="6" spans="1:15" ht="10.5" customHeight="1">
      <c r="A6" s="84" t="s">
        <v>242</v>
      </c>
      <c r="B6" s="86">
        <f>16640-6264</f>
        <v>10376</v>
      </c>
      <c r="C6" s="86">
        <f>15455-4126</f>
        <v>11329</v>
      </c>
      <c r="D6" s="86">
        <f>13534-3334</f>
        <v>10200</v>
      </c>
      <c r="E6" s="81"/>
      <c r="F6" s="132"/>
      <c r="G6" s="132"/>
      <c r="H6" s="132"/>
      <c r="J6" s="81"/>
      <c r="K6" s="81"/>
      <c r="L6" s="81"/>
      <c r="M6" s="81"/>
      <c r="N6" s="81"/>
      <c r="O6" s="81"/>
    </row>
    <row r="7" spans="1:11" ht="10.5" customHeight="1">
      <c r="A7" s="87" t="s">
        <v>243</v>
      </c>
      <c r="B7" s="80">
        <v>6782</v>
      </c>
      <c r="C7" s="80">
        <v>5819</v>
      </c>
      <c r="D7" s="80">
        <f>5067</f>
        <v>5067</v>
      </c>
      <c r="F7" s="131"/>
      <c r="G7" s="131"/>
      <c r="H7" s="131"/>
      <c r="J7" s="81"/>
      <c r="K7" s="81"/>
    </row>
    <row r="8" spans="1:8" ht="10.5" customHeight="1">
      <c r="A8" s="88" t="s">
        <v>52</v>
      </c>
      <c r="B8" s="86">
        <f>B5-B6-B7</f>
        <v>5947</v>
      </c>
      <c r="C8" s="86">
        <f>C5-C6-C7</f>
        <v>6058</v>
      </c>
      <c r="D8" s="86">
        <f>D5-D6-D7</f>
        <v>5616</v>
      </c>
      <c r="F8" s="132"/>
      <c r="G8" s="132"/>
      <c r="H8" s="132"/>
    </row>
    <row r="9" spans="1:8" ht="10.5" customHeight="1">
      <c r="A9" s="79" t="s">
        <v>172</v>
      </c>
      <c r="B9" s="80">
        <v>6264</v>
      </c>
      <c r="C9" s="80">
        <v>4126</v>
      </c>
      <c r="D9" s="80">
        <v>3334</v>
      </c>
      <c r="F9" s="131"/>
      <c r="G9" s="131"/>
      <c r="H9" s="131"/>
    </row>
    <row r="10" spans="1:8" ht="10.5" customHeight="1">
      <c r="A10" s="84" t="s">
        <v>29</v>
      </c>
      <c r="B10" s="77">
        <f>B8-B9</f>
        <v>-317</v>
      </c>
      <c r="C10" s="77">
        <f>C8-C9</f>
        <v>1932</v>
      </c>
      <c r="D10" s="77">
        <f>D8-D9</f>
        <v>2282</v>
      </c>
      <c r="F10" s="132"/>
      <c r="G10" s="132"/>
      <c r="H10" s="132"/>
    </row>
    <row r="11" spans="1:8" ht="10.5" customHeight="1">
      <c r="A11" s="84" t="s">
        <v>244</v>
      </c>
      <c r="B11" s="80">
        <f>2762+49+173-32+43</f>
        <v>2995</v>
      </c>
      <c r="C11" s="80">
        <f>1321-114+18+94+224</f>
        <v>1543</v>
      </c>
      <c r="D11" s="80">
        <f>642+142+61+31+214</f>
        <v>1090</v>
      </c>
      <c r="F11" s="131"/>
      <c r="G11" s="131"/>
      <c r="H11" s="131"/>
    </row>
    <row r="12" spans="1:8" ht="10.5" customHeight="1">
      <c r="A12" s="76" t="s">
        <v>30</v>
      </c>
      <c r="B12" s="77">
        <f>B10+B11</f>
        <v>2678</v>
      </c>
      <c r="C12" s="77">
        <f>C10+C11</f>
        <v>3475</v>
      </c>
      <c r="D12" s="77">
        <f>D10+D11</f>
        <v>3372</v>
      </c>
      <c r="F12" s="132"/>
      <c r="G12" s="132"/>
      <c r="H12" s="132"/>
    </row>
    <row r="13" spans="1:8" ht="10.5" customHeight="1">
      <c r="A13" s="79" t="s">
        <v>226</v>
      </c>
      <c r="B13" s="80">
        <v>781</v>
      </c>
      <c r="C13" s="80">
        <v>849</v>
      </c>
      <c r="D13" s="80">
        <v>867</v>
      </c>
      <c r="F13" s="131"/>
      <c r="G13" s="131"/>
      <c r="H13" s="131"/>
    </row>
    <row r="14" spans="1:8" ht="10.5" customHeight="1">
      <c r="A14" s="79" t="s">
        <v>245</v>
      </c>
      <c r="B14" s="80">
        <v>191</v>
      </c>
      <c r="C14" s="80">
        <v>-29</v>
      </c>
      <c r="D14" s="80">
        <v>-60</v>
      </c>
      <c r="F14" s="131"/>
      <c r="G14" s="131"/>
      <c r="H14" s="131"/>
    </row>
    <row r="15" spans="1:8" ht="10.5" customHeight="1">
      <c r="A15" s="79" t="s">
        <v>246</v>
      </c>
      <c r="B15" s="80">
        <f>B12-B13+B14</f>
        <v>2088</v>
      </c>
      <c r="C15" s="80">
        <f>C12-C13+C14</f>
        <v>2597</v>
      </c>
      <c r="D15" s="80">
        <f>D12-D13+D14</f>
        <v>2445</v>
      </c>
      <c r="F15" s="132"/>
      <c r="G15" s="132"/>
      <c r="H15" s="132"/>
    </row>
    <row r="16" ht="10.5" customHeight="1"/>
    <row r="17" spans="1:8" ht="10.5" customHeight="1" thickBot="1">
      <c r="A17" s="90" t="s">
        <v>178</v>
      </c>
      <c r="B17" s="91"/>
      <c r="C17" s="92"/>
      <c r="D17" s="93"/>
      <c r="E17" s="59"/>
      <c r="F17" s="59"/>
      <c r="G17" s="59"/>
      <c r="H17" s="59"/>
    </row>
    <row r="18" spans="1:8" ht="10.5" customHeight="1">
      <c r="A18" s="44" t="s">
        <v>179</v>
      </c>
      <c r="B18" s="133"/>
      <c r="C18" s="133"/>
      <c r="D18" s="133"/>
      <c r="E18" s="59"/>
      <c r="F18" s="59"/>
      <c r="G18" s="59"/>
      <c r="H18" s="59"/>
    </row>
    <row r="19" spans="1:8" ht="10.5" customHeight="1">
      <c r="A19" s="44" t="s">
        <v>180</v>
      </c>
      <c r="B19" s="134"/>
      <c r="C19" s="134"/>
      <c r="D19" s="134"/>
      <c r="E19" s="59"/>
      <c r="F19" s="43" t="s">
        <v>233</v>
      </c>
      <c r="G19" s="59"/>
      <c r="H19" s="59"/>
    </row>
    <row r="20" spans="1:8" ht="10.5" customHeight="1">
      <c r="A20" s="44" t="s">
        <v>181</v>
      </c>
      <c r="B20" s="134"/>
      <c r="C20" s="134"/>
      <c r="D20" s="134"/>
      <c r="E20" s="59"/>
      <c r="F20" s="43"/>
      <c r="G20" s="59"/>
      <c r="H20" s="59"/>
    </row>
    <row r="21" spans="1:8" ht="10.5" customHeight="1">
      <c r="A21" s="46" t="s">
        <v>182</v>
      </c>
      <c r="B21" s="135"/>
      <c r="C21" s="135"/>
      <c r="D21" s="135"/>
      <c r="E21" s="59"/>
      <c r="F21" s="43" t="s">
        <v>234</v>
      </c>
      <c r="G21" s="59"/>
      <c r="H21" s="59"/>
    </row>
    <row r="22" spans="1:8" ht="10.5" customHeight="1">
      <c r="A22" s="44" t="s">
        <v>183</v>
      </c>
      <c r="B22" s="134"/>
      <c r="C22" s="134"/>
      <c r="D22" s="134"/>
      <c r="E22" s="59"/>
      <c r="F22" s="43" t="s">
        <v>235</v>
      </c>
      <c r="G22" s="59"/>
      <c r="H22" s="59"/>
    </row>
    <row r="23" spans="1:8" ht="10.5" customHeight="1">
      <c r="A23" s="44" t="s">
        <v>184</v>
      </c>
      <c r="B23" s="134"/>
      <c r="C23" s="134"/>
      <c r="D23" s="134"/>
      <c r="E23" s="59"/>
      <c r="F23" s="43" t="s">
        <v>236</v>
      </c>
      <c r="G23" s="59"/>
      <c r="H23" s="59"/>
    </row>
    <row r="24" spans="1:8" ht="10.5" customHeight="1">
      <c r="A24" s="44" t="s">
        <v>185</v>
      </c>
      <c r="B24" s="136"/>
      <c r="C24" s="136"/>
      <c r="D24" s="136"/>
      <c r="E24" s="59"/>
      <c r="F24" s="43" t="s">
        <v>237</v>
      </c>
      <c r="G24" s="59"/>
      <c r="H24" s="59"/>
    </row>
    <row r="25" spans="1:8" ht="10.5" customHeight="1">
      <c r="A25" s="44" t="s">
        <v>186</v>
      </c>
      <c r="B25" s="99" t="s">
        <v>132</v>
      </c>
      <c r="C25" s="99" t="s">
        <v>132</v>
      </c>
      <c r="D25" s="99" t="s">
        <v>132</v>
      </c>
      <c r="E25" s="59"/>
      <c r="F25" s="59"/>
      <c r="G25" s="59"/>
      <c r="H25" s="59"/>
    </row>
    <row r="26" spans="1:8" ht="10.5" customHeight="1">
      <c r="A26" s="94"/>
      <c r="B26" s="99"/>
      <c r="C26" s="99"/>
      <c r="D26" s="99"/>
      <c r="E26" s="59"/>
      <c r="F26" s="59"/>
      <c r="G26" s="59"/>
      <c r="H26" s="59"/>
    </row>
    <row r="27" spans="2:4" ht="10.5" customHeight="1">
      <c r="B27" s="100"/>
      <c r="C27" s="100"/>
      <c r="D27" s="100"/>
    </row>
    <row r="28" spans="1:7" ht="10.5" customHeight="1">
      <c r="A28" s="64" t="s">
        <v>187</v>
      </c>
      <c r="B28" s="145">
        <f>B2</f>
        <v>2000</v>
      </c>
      <c r="C28" s="145">
        <f>C2</f>
        <v>2001</v>
      </c>
      <c r="D28" s="145">
        <f>D2</f>
        <v>2002</v>
      </c>
      <c r="G28" s="101" t="s">
        <v>157</v>
      </c>
    </row>
    <row r="29" spans="1:7" ht="10.5" customHeight="1">
      <c r="A29" s="21" t="s">
        <v>188</v>
      </c>
      <c r="B29" s="77">
        <f>7802+791</f>
        <v>8593</v>
      </c>
      <c r="C29" s="77">
        <f>11196+399</f>
        <v>11595</v>
      </c>
      <c r="D29" s="77">
        <f>12149+650</f>
        <v>12799</v>
      </c>
      <c r="G29" s="137"/>
    </row>
    <row r="30" spans="1:7" ht="10.5" customHeight="1">
      <c r="A30" s="27" t="s">
        <v>7</v>
      </c>
      <c r="B30" s="86">
        <f>17734+1113+10167</f>
        <v>29014</v>
      </c>
      <c r="C30" s="86">
        <f>15230+1212+5353</f>
        <v>21795</v>
      </c>
      <c r="D30" s="86">
        <f>4750+1063+14511</f>
        <v>20324</v>
      </c>
      <c r="G30" s="137"/>
    </row>
    <row r="31" spans="1:7" ht="10.5" customHeight="1">
      <c r="A31" s="27" t="s">
        <v>189</v>
      </c>
      <c r="B31" s="86">
        <v>13406</v>
      </c>
      <c r="C31" s="86">
        <v>10672</v>
      </c>
      <c r="D31" s="86">
        <v>10366</v>
      </c>
      <c r="G31" s="137"/>
    </row>
    <row r="32" spans="1:7" ht="10.5" customHeight="1">
      <c r="A32" s="21" t="s">
        <v>190</v>
      </c>
      <c r="B32" s="77">
        <f>SUM(B29:B31)</f>
        <v>51013</v>
      </c>
      <c r="C32" s="77">
        <f>SUM(C29:C31)</f>
        <v>44062</v>
      </c>
      <c r="D32" s="77">
        <f>SUM(D29:D31)</f>
        <v>43489</v>
      </c>
      <c r="G32" s="138"/>
    </row>
    <row r="33" spans="1:7" ht="10.5" customHeight="1">
      <c r="A33" s="11" t="s">
        <v>191</v>
      </c>
      <c r="B33" s="80">
        <f>90118-51013</f>
        <v>39105</v>
      </c>
      <c r="C33" s="80">
        <f>77939-44062</f>
        <v>33877</v>
      </c>
      <c r="D33" s="80">
        <f>77605-43489</f>
        <v>34116</v>
      </c>
      <c r="G33" s="137"/>
    </row>
    <row r="34" spans="1:7" ht="10.5" customHeight="1">
      <c r="A34" s="11" t="s">
        <v>192</v>
      </c>
      <c r="B34" s="103">
        <f>B32+B33</f>
        <v>90118</v>
      </c>
      <c r="C34" s="103">
        <f>C32+C33</f>
        <v>77939</v>
      </c>
      <c r="D34" s="103">
        <f>D32+D33</f>
        <v>77605</v>
      </c>
      <c r="G34" s="138"/>
    </row>
    <row r="35" spans="2:7" ht="10.5" customHeight="1">
      <c r="B35" s="70" t="s">
        <v>6</v>
      </c>
      <c r="G35" s="139"/>
    </row>
    <row r="36" spans="1:7" ht="10.5" customHeight="1">
      <c r="A36" s="64" t="s">
        <v>193</v>
      </c>
      <c r="D36" s="105"/>
      <c r="G36" s="139"/>
    </row>
    <row r="37" spans="1:7" ht="10.5" customHeight="1">
      <c r="A37" s="21" t="s">
        <v>194</v>
      </c>
      <c r="B37" s="77">
        <v>10798</v>
      </c>
      <c r="C37" s="77">
        <v>8649</v>
      </c>
      <c r="D37" s="77">
        <v>8404</v>
      </c>
      <c r="G37" s="137"/>
    </row>
    <row r="38" spans="1:7" ht="10.5" customHeight="1">
      <c r="A38" s="27" t="s">
        <v>195</v>
      </c>
      <c r="B38" s="86">
        <v>754</v>
      </c>
      <c r="C38" s="86">
        <v>661</v>
      </c>
      <c r="D38" s="86">
        <v>870</v>
      </c>
      <c r="G38" s="138"/>
    </row>
    <row r="39" spans="1:7" ht="10.5" customHeight="1">
      <c r="A39" s="11" t="s">
        <v>196</v>
      </c>
      <c r="B39" s="86">
        <f>2637+10864+19471</f>
        <v>32972</v>
      </c>
      <c r="C39" s="86">
        <f>2103+9608+13691</f>
        <v>25402</v>
      </c>
      <c r="D39" s="86">
        <f>1745+8884+12125</f>
        <v>22754</v>
      </c>
      <c r="G39" s="137"/>
    </row>
    <row r="40" spans="1:7" ht="10.5" customHeight="1">
      <c r="A40" s="21" t="s">
        <v>197</v>
      </c>
      <c r="B40" s="77">
        <f>B37+B38+B39</f>
        <v>44524</v>
      </c>
      <c r="C40" s="77">
        <f>C37+C38+C39</f>
        <v>34712</v>
      </c>
      <c r="D40" s="77">
        <f>D37+D38+D39</f>
        <v>32028</v>
      </c>
      <c r="G40" s="138"/>
    </row>
    <row r="41" spans="1:7" ht="10.5" customHeight="1">
      <c r="A41" s="27" t="s">
        <v>198</v>
      </c>
      <c r="B41" s="86">
        <f>9973+4721+111+2957</f>
        <v>17762</v>
      </c>
      <c r="C41" s="86">
        <f>10243+5326+195+3401</f>
        <v>19165</v>
      </c>
      <c r="D41" s="86">
        <f>11433+5843+534+3418</f>
        <v>21228</v>
      </c>
      <c r="G41" s="137"/>
    </row>
    <row r="42" spans="1:7" ht="10.5" customHeight="1">
      <c r="A42" s="27" t="s">
        <v>199</v>
      </c>
      <c r="B42" s="86">
        <f>23812+4020-2088</f>
        <v>25744</v>
      </c>
      <c r="C42" s="86">
        <f>23521+541-2597</f>
        <v>21465</v>
      </c>
      <c r="D42" s="86">
        <f>23715-2445+634</f>
        <v>21904</v>
      </c>
      <c r="G42" s="137"/>
    </row>
    <row r="43" spans="1:7" ht="10.5" customHeight="1">
      <c r="A43" s="11" t="s">
        <v>200</v>
      </c>
      <c r="B43" s="80">
        <f>B15</f>
        <v>2088</v>
      </c>
      <c r="C43" s="80">
        <f>C15</f>
        <v>2597</v>
      </c>
      <c r="D43" s="80">
        <f>D15</f>
        <v>2445</v>
      </c>
      <c r="G43" s="137"/>
    </row>
    <row r="44" spans="1:4" ht="10.5" customHeight="1">
      <c r="A44" s="30" t="s">
        <v>201</v>
      </c>
      <c r="B44" s="103">
        <f>B40+B41+B42+B43</f>
        <v>90118</v>
      </c>
      <c r="C44" s="103">
        <f>C40+C41+C42+C43</f>
        <v>77939</v>
      </c>
      <c r="D44" s="103">
        <f>D40+D41+D42+D43</f>
        <v>77605</v>
      </c>
    </row>
    <row r="45" spans="1:4" ht="10.5" customHeight="1">
      <c r="A45" s="107"/>
      <c r="B45" s="108"/>
      <c r="C45" s="108"/>
      <c r="D45" s="108"/>
    </row>
    <row r="46" spans="1:4" ht="10.5" customHeight="1">
      <c r="A46" s="2" t="s">
        <v>8</v>
      </c>
      <c r="B46" s="140"/>
      <c r="C46" s="140"/>
      <c r="D46" s="140"/>
    </row>
    <row r="47" spans="1:6" ht="10.5" customHeight="1">
      <c r="A47" s="2" t="s">
        <v>202</v>
      </c>
      <c r="B47" s="140"/>
      <c r="C47" s="140"/>
      <c r="D47" s="140"/>
      <c r="F47" s="1" t="s">
        <v>238</v>
      </c>
    </row>
    <row r="48" spans="1:6" ht="10.5" customHeight="1">
      <c r="A48" s="110"/>
      <c r="B48" s="109"/>
      <c r="C48" s="109"/>
      <c r="D48" s="109"/>
      <c r="F48" s="56"/>
    </row>
    <row r="49" spans="1:7" ht="10.5" customHeight="1" thickBot="1">
      <c r="A49" s="147" t="s">
        <v>203</v>
      </c>
      <c r="B49" s="112">
        <v>2001</v>
      </c>
      <c r="C49" s="112">
        <v>2002</v>
      </c>
      <c r="D49" s="112">
        <v>2003</v>
      </c>
      <c r="E49" s="59"/>
      <c r="F49" s="59"/>
      <c r="G49" s="101" t="s">
        <v>157</v>
      </c>
    </row>
    <row r="50" spans="1:7" ht="10.5" customHeight="1">
      <c r="A50" s="44" t="s">
        <v>204</v>
      </c>
      <c r="B50" s="141"/>
      <c r="C50" s="141"/>
      <c r="D50" s="141"/>
      <c r="E50" s="59"/>
      <c r="F50" s="59"/>
      <c r="G50" s="137"/>
    </row>
    <row r="51" spans="1:7" ht="10.5" customHeight="1">
      <c r="A51" s="53" t="s">
        <v>205</v>
      </c>
      <c r="B51" s="141"/>
      <c r="C51" s="141"/>
      <c r="D51" s="141"/>
      <c r="E51" s="59"/>
      <c r="F51" s="59"/>
      <c r="G51" s="137"/>
    </row>
    <row r="52" spans="1:7" ht="10.5" customHeight="1">
      <c r="A52" s="53" t="s">
        <v>206</v>
      </c>
      <c r="B52" s="142"/>
      <c r="C52" s="142"/>
      <c r="D52" s="142"/>
      <c r="E52" s="59"/>
      <c r="F52" s="59"/>
      <c r="G52" s="137"/>
    </row>
    <row r="53" spans="1:7" ht="10.5" customHeight="1">
      <c r="A53" s="53" t="s">
        <v>207</v>
      </c>
      <c r="B53" s="141"/>
      <c r="C53" s="141"/>
      <c r="D53" s="141"/>
      <c r="E53" s="59"/>
      <c r="F53" s="59"/>
      <c r="G53" s="138"/>
    </row>
    <row r="54" spans="1:7" ht="10.5" customHeight="1">
      <c r="A54" s="53"/>
      <c r="B54" s="141"/>
      <c r="C54" s="141"/>
      <c r="D54" s="141"/>
      <c r="E54" s="59"/>
      <c r="F54" s="59"/>
      <c r="G54" s="138"/>
    </row>
    <row r="55" spans="1:7" ht="10.5" customHeight="1">
      <c r="A55" s="53" t="s">
        <v>208</v>
      </c>
      <c r="B55" s="141"/>
      <c r="C55" s="141"/>
      <c r="D55" s="141"/>
      <c r="E55" s="59"/>
      <c r="F55" s="59"/>
      <c r="G55" s="137"/>
    </row>
    <row r="56" spans="1:7" ht="10.5" customHeight="1">
      <c r="A56" s="53" t="s">
        <v>209</v>
      </c>
      <c r="B56" s="142"/>
      <c r="C56" s="142"/>
      <c r="D56" s="142"/>
      <c r="E56" s="59"/>
      <c r="F56" s="59"/>
      <c r="G56" s="137"/>
    </row>
    <row r="57" spans="1:7" ht="10.5" customHeight="1">
      <c r="A57" s="53" t="s">
        <v>210</v>
      </c>
      <c r="B57" s="141"/>
      <c r="C57" s="141"/>
      <c r="D57" s="141"/>
      <c r="E57" s="59"/>
      <c r="F57" s="59"/>
      <c r="G57" s="102"/>
    </row>
    <row r="58" spans="1:7" ht="10.5" customHeight="1">
      <c r="A58" s="114"/>
      <c r="B58" s="113"/>
      <c r="C58" s="113"/>
      <c r="D58" s="113"/>
      <c r="E58" s="59"/>
      <c r="F58" s="59"/>
      <c r="G58" s="102"/>
    </row>
    <row r="59" spans="1:7" ht="10.5" customHeight="1" thickBot="1">
      <c r="A59" s="147" t="s">
        <v>211</v>
      </c>
      <c r="B59" s="117"/>
      <c r="C59" s="117"/>
      <c r="D59" s="117"/>
      <c r="E59" s="59"/>
      <c r="F59" s="59"/>
      <c r="G59" s="102"/>
    </row>
    <row r="60" spans="1:7" ht="10.5" customHeight="1">
      <c r="A60" s="44" t="s">
        <v>9</v>
      </c>
      <c r="B60" s="143"/>
      <c r="C60" s="143"/>
      <c r="D60" s="143"/>
      <c r="E60" s="59"/>
      <c r="F60" s="59"/>
      <c r="G60" s="137"/>
    </row>
    <row r="61" spans="1:7" ht="10.5" customHeight="1">
      <c r="A61" s="44" t="s">
        <v>212</v>
      </c>
      <c r="B61" s="142"/>
      <c r="C61" s="142"/>
      <c r="D61" s="142"/>
      <c r="E61" s="59"/>
      <c r="F61" s="59"/>
      <c r="G61" s="137"/>
    </row>
    <row r="62" spans="1:7" ht="10.5" customHeight="1">
      <c r="A62" s="44" t="s">
        <v>213</v>
      </c>
      <c r="B62" s="141"/>
      <c r="C62" s="141"/>
      <c r="D62" s="141"/>
      <c r="E62" s="59"/>
      <c r="F62" s="59"/>
      <c r="G62" s="137"/>
    </row>
    <row r="63" spans="1:7" ht="10.5" customHeight="1">
      <c r="A63" s="44" t="s">
        <v>214</v>
      </c>
      <c r="B63" s="118"/>
      <c r="C63" s="118"/>
      <c r="D63" s="118"/>
      <c r="E63" s="59"/>
      <c r="F63" s="59"/>
      <c r="G63" s="102"/>
    </row>
    <row r="64" spans="1:255" ht="10.5" customHeight="1">
      <c r="A64" s="94" t="s">
        <v>247</v>
      </c>
      <c r="B64" s="143"/>
      <c r="C64" s="143"/>
      <c r="D64" s="143"/>
      <c r="E64" s="59"/>
      <c r="F64" s="59" t="s">
        <v>248</v>
      </c>
      <c r="G64" s="102"/>
      <c r="I64" s="94"/>
      <c r="J64" s="118"/>
      <c r="K64" s="118"/>
      <c r="L64" s="118"/>
      <c r="M64" s="59"/>
      <c r="N64" s="59" t="s">
        <v>163</v>
      </c>
      <c r="O64" s="102"/>
      <c r="Q64" s="94" t="s">
        <v>162</v>
      </c>
      <c r="R64" s="118">
        <f>R39-R29</f>
        <v>0</v>
      </c>
      <c r="S64" s="118">
        <f>S39-S29</f>
        <v>0</v>
      </c>
      <c r="T64" s="118">
        <f>T39-T29</f>
        <v>0</v>
      </c>
      <c r="U64" s="59"/>
      <c r="V64" s="59" t="s">
        <v>163</v>
      </c>
      <c r="W64" s="102"/>
      <c r="Y64" s="94" t="s">
        <v>162</v>
      </c>
      <c r="Z64" s="118">
        <f>Z39-Z29</f>
        <v>0</v>
      </c>
      <c r="AA64" s="118">
        <f>AA39-AA29</f>
        <v>0</v>
      </c>
      <c r="AB64" s="118">
        <f>AB39-AB29</f>
        <v>0</v>
      </c>
      <c r="AC64" s="59"/>
      <c r="AD64" s="59" t="s">
        <v>163</v>
      </c>
      <c r="AE64" s="102"/>
      <c r="AG64" s="94" t="s">
        <v>162</v>
      </c>
      <c r="AH64" s="118">
        <f>AH39-AH29</f>
        <v>0</v>
      </c>
      <c r="AI64" s="118">
        <f>AI39-AI29</f>
        <v>0</v>
      </c>
      <c r="AJ64" s="118">
        <f>AJ39-AJ29</f>
        <v>0</v>
      </c>
      <c r="AK64" s="59"/>
      <c r="AL64" s="59" t="s">
        <v>163</v>
      </c>
      <c r="AM64" s="102"/>
      <c r="AO64" s="94" t="s">
        <v>162</v>
      </c>
      <c r="AP64" s="118">
        <f>AP39-AP29</f>
        <v>0</v>
      </c>
      <c r="AQ64" s="118">
        <f>AQ39-AQ29</f>
        <v>0</v>
      </c>
      <c r="AR64" s="118">
        <f>AR39-AR29</f>
        <v>0</v>
      </c>
      <c r="AS64" s="59"/>
      <c r="AT64" s="59" t="s">
        <v>163</v>
      </c>
      <c r="AU64" s="102"/>
      <c r="AW64" s="94" t="s">
        <v>162</v>
      </c>
      <c r="AX64" s="118">
        <f>AX39-AX29</f>
        <v>0</v>
      </c>
      <c r="AY64" s="118">
        <f>AY39-AY29</f>
        <v>0</v>
      </c>
      <c r="AZ64" s="118">
        <f>AZ39-AZ29</f>
        <v>0</v>
      </c>
      <c r="BA64" s="59"/>
      <c r="BB64" s="59" t="s">
        <v>163</v>
      </c>
      <c r="BC64" s="102"/>
      <c r="BE64" s="94" t="s">
        <v>162</v>
      </c>
      <c r="BF64" s="118">
        <f>BF39-BF29</f>
        <v>0</v>
      </c>
      <c r="BG64" s="118">
        <f>BG39-BG29</f>
        <v>0</v>
      </c>
      <c r="BH64" s="118">
        <f>BH39-BH29</f>
        <v>0</v>
      </c>
      <c r="BI64" s="59"/>
      <c r="BJ64" s="59" t="s">
        <v>163</v>
      </c>
      <c r="BK64" s="102"/>
      <c r="BM64" s="94" t="s">
        <v>162</v>
      </c>
      <c r="BN64" s="118">
        <f>BN39-BN29</f>
        <v>0</v>
      </c>
      <c r="BO64" s="118">
        <f>BO39-BO29</f>
        <v>0</v>
      </c>
      <c r="BP64" s="118">
        <f>BP39-BP29</f>
        <v>0</v>
      </c>
      <c r="BQ64" s="59"/>
      <c r="BR64" s="59" t="s">
        <v>163</v>
      </c>
      <c r="BS64" s="102"/>
      <c r="BU64" s="94" t="s">
        <v>162</v>
      </c>
      <c r="BV64" s="118">
        <f>BV39-BV29</f>
        <v>0</v>
      </c>
      <c r="BW64" s="118">
        <f>BW39-BW29</f>
        <v>0</v>
      </c>
      <c r="BX64" s="118">
        <f>BX39-BX29</f>
        <v>0</v>
      </c>
      <c r="BY64" s="59"/>
      <c r="BZ64" s="59" t="s">
        <v>163</v>
      </c>
      <c r="CA64" s="102"/>
      <c r="CC64" s="94" t="s">
        <v>162</v>
      </c>
      <c r="CD64" s="118">
        <f>CD39-CD29</f>
        <v>0</v>
      </c>
      <c r="CE64" s="118">
        <f>CE39-CE29</f>
        <v>0</v>
      </c>
      <c r="CF64" s="118">
        <f>CF39-CF29</f>
        <v>0</v>
      </c>
      <c r="CG64" s="59"/>
      <c r="CH64" s="59" t="s">
        <v>163</v>
      </c>
      <c r="CI64" s="102"/>
      <c r="CK64" s="94" t="s">
        <v>162</v>
      </c>
      <c r="CL64" s="118">
        <f>CL39-CL29</f>
        <v>0</v>
      </c>
      <c r="CM64" s="118">
        <f>CM39-CM29</f>
        <v>0</v>
      </c>
      <c r="CN64" s="118">
        <f>CN39-CN29</f>
        <v>0</v>
      </c>
      <c r="CO64" s="59"/>
      <c r="CP64" s="59" t="s">
        <v>163</v>
      </c>
      <c r="CQ64" s="102"/>
      <c r="CS64" s="94" t="s">
        <v>162</v>
      </c>
      <c r="CT64" s="118">
        <f>CT39-CT29</f>
        <v>0</v>
      </c>
      <c r="CU64" s="118">
        <f>CU39-CU29</f>
        <v>0</v>
      </c>
      <c r="CV64" s="118">
        <f>CV39-CV29</f>
        <v>0</v>
      </c>
      <c r="CW64" s="59"/>
      <c r="CX64" s="59" t="s">
        <v>163</v>
      </c>
      <c r="CY64" s="102"/>
      <c r="DA64" s="94" t="s">
        <v>162</v>
      </c>
      <c r="DB64" s="118">
        <f>DB39-DB29</f>
        <v>0</v>
      </c>
      <c r="DC64" s="118">
        <f>DC39-DC29</f>
        <v>0</v>
      </c>
      <c r="DD64" s="118">
        <f>DD39-DD29</f>
        <v>0</v>
      </c>
      <c r="DE64" s="59"/>
      <c r="DF64" s="59" t="s">
        <v>163</v>
      </c>
      <c r="DG64" s="102"/>
      <c r="DI64" s="94" t="s">
        <v>162</v>
      </c>
      <c r="DJ64" s="118">
        <f>DJ39-DJ29</f>
        <v>0</v>
      </c>
      <c r="DK64" s="118">
        <f>DK39-DK29</f>
        <v>0</v>
      </c>
      <c r="DL64" s="118">
        <f>DL39-DL29</f>
        <v>0</v>
      </c>
      <c r="DM64" s="59"/>
      <c r="DN64" s="59" t="s">
        <v>163</v>
      </c>
      <c r="DO64" s="102"/>
      <c r="DQ64" s="94" t="s">
        <v>162</v>
      </c>
      <c r="DR64" s="118">
        <f>DR39-DR29</f>
        <v>0</v>
      </c>
      <c r="DS64" s="118">
        <f>DS39-DS29</f>
        <v>0</v>
      </c>
      <c r="DT64" s="118">
        <f>DT39-DT29</f>
        <v>0</v>
      </c>
      <c r="DU64" s="59"/>
      <c r="DV64" s="59" t="s">
        <v>163</v>
      </c>
      <c r="DW64" s="102"/>
      <c r="DY64" s="94" t="s">
        <v>162</v>
      </c>
      <c r="DZ64" s="118">
        <f>DZ39-DZ29</f>
        <v>0</v>
      </c>
      <c r="EA64" s="118">
        <f>EA39-EA29</f>
        <v>0</v>
      </c>
      <c r="EB64" s="118">
        <f>EB39-EB29</f>
        <v>0</v>
      </c>
      <c r="EC64" s="59"/>
      <c r="ED64" s="59" t="s">
        <v>163</v>
      </c>
      <c r="EE64" s="102"/>
      <c r="EG64" s="94" t="s">
        <v>162</v>
      </c>
      <c r="EH64" s="118">
        <f>EH39-EH29</f>
        <v>0</v>
      </c>
      <c r="EI64" s="118">
        <f>EI39-EI29</f>
        <v>0</v>
      </c>
      <c r="EJ64" s="118">
        <f>EJ39-EJ29</f>
        <v>0</v>
      </c>
      <c r="EK64" s="59"/>
      <c r="EL64" s="59" t="s">
        <v>163</v>
      </c>
      <c r="EM64" s="102"/>
      <c r="EO64" s="94" t="s">
        <v>162</v>
      </c>
      <c r="EP64" s="118">
        <f>EP39-EP29</f>
        <v>0</v>
      </c>
      <c r="EQ64" s="118">
        <f>EQ39-EQ29</f>
        <v>0</v>
      </c>
      <c r="ER64" s="118">
        <f>ER39-ER29</f>
        <v>0</v>
      </c>
      <c r="ES64" s="59"/>
      <c r="ET64" s="59" t="s">
        <v>163</v>
      </c>
      <c r="EU64" s="102"/>
      <c r="EW64" s="94" t="s">
        <v>162</v>
      </c>
      <c r="EX64" s="118">
        <f>EX39-EX29</f>
        <v>0</v>
      </c>
      <c r="EY64" s="118">
        <f>EY39-EY29</f>
        <v>0</v>
      </c>
      <c r="EZ64" s="118">
        <f>EZ39-EZ29</f>
        <v>0</v>
      </c>
      <c r="FA64" s="59"/>
      <c r="FB64" s="59" t="s">
        <v>163</v>
      </c>
      <c r="FC64" s="102"/>
      <c r="FE64" s="94" t="s">
        <v>162</v>
      </c>
      <c r="FF64" s="118">
        <f>FF39-FF29</f>
        <v>0</v>
      </c>
      <c r="FG64" s="118">
        <f>FG39-FG29</f>
        <v>0</v>
      </c>
      <c r="FH64" s="118">
        <f>FH39-FH29</f>
        <v>0</v>
      </c>
      <c r="FI64" s="59"/>
      <c r="FJ64" s="59" t="s">
        <v>163</v>
      </c>
      <c r="FK64" s="102"/>
      <c r="FM64" s="94" t="s">
        <v>162</v>
      </c>
      <c r="FN64" s="118">
        <f>FN39-FN29</f>
        <v>0</v>
      </c>
      <c r="FO64" s="118">
        <f>FO39-FO29</f>
        <v>0</v>
      </c>
      <c r="FP64" s="118">
        <f>FP39-FP29</f>
        <v>0</v>
      </c>
      <c r="FQ64" s="59"/>
      <c r="FR64" s="59" t="s">
        <v>163</v>
      </c>
      <c r="FS64" s="102"/>
      <c r="FU64" s="94" t="s">
        <v>162</v>
      </c>
      <c r="FV64" s="118">
        <f>FV39-FV29</f>
        <v>0</v>
      </c>
      <c r="FW64" s="118">
        <f>FW39-FW29</f>
        <v>0</v>
      </c>
      <c r="FX64" s="118">
        <f>FX39-FX29</f>
        <v>0</v>
      </c>
      <c r="FY64" s="59"/>
      <c r="FZ64" s="59" t="s">
        <v>163</v>
      </c>
      <c r="GA64" s="102"/>
      <c r="GC64" s="94" t="s">
        <v>162</v>
      </c>
      <c r="GD64" s="118">
        <f>GD39-GD29</f>
        <v>0</v>
      </c>
      <c r="GE64" s="118">
        <f>GE39-GE29</f>
        <v>0</v>
      </c>
      <c r="GF64" s="118">
        <f>GF39-GF29</f>
        <v>0</v>
      </c>
      <c r="GG64" s="59"/>
      <c r="GH64" s="59" t="s">
        <v>163</v>
      </c>
      <c r="GI64" s="102"/>
      <c r="GK64" s="94" t="s">
        <v>162</v>
      </c>
      <c r="GL64" s="118">
        <f>GL39-GL29</f>
        <v>0</v>
      </c>
      <c r="GM64" s="118">
        <f>GM39-GM29</f>
        <v>0</v>
      </c>
      <c r="GN64" s="118">
        <f>GN39-GN29</f>
        <v>0</v>
      </c>
      <c r="GO64" s="59"/>
      <c r="GP64" s="59" t="s">
        <v>163</v>
      </c>
      <c r="GQ64" s="102"/>
      <c r="GS64" s="94" t="s">
        <v>162</v>
      </c>
      <c r="GT64" s="118">
        <f>GT39-GT29</f>
        <v>0</v>
      </c>
      <c r="GU64" s="118">
        <f>GU39-GU29</f>
        <v>0</v>
      </c>
      <c r="GV64" s="118">
        <f>GV39-GV29</f>
        <v>0</v>
      </c>
      <c r="GW64" s="59"/>
      <c r="GX64" s="59" t="s">
        <v>163</v>
      </c>
      <c r="GY64" s="102"/>
      <c r="HA64" s="94" t="s">
        <v>162</v>
      </c>
      <c r="HB64" s="118">
        <f>HB39-HB29</f>
        <v>0</v>
      </c>
      <c r="HC64" s="118">
        <f>HC39-HC29</f>
        <v>0</v>
      </c>
      <c r="HD64" s="118">
        <f>HD39-HD29</f>
        <v>0</v>
      </c>
      <c r="HE64" s="59"/>
      <c r="HF64" s="59" t="s">
        <v>163</v>
      </c>
      <c r="HG64" s="102"/>
      <c r="HI64" s="94" t="s">
        <v>162</v>
      </c>
      <c r="HJ64" s="118">
        <f>HJ39-HJ29</f>
        <v>0</v>
      </c>
      <c r="HK64" s="118">
        <f>HK39-HK29</f>
        <v>0</v>
      </c>
      <c r="HL64" s="118">
        <f>HL39-HL29</f>
        <v>0</v>
      </c>
      <c r="HM64" s="59"/>
      <c r="HN64" s="59" t="s">
        <v>163</v>
      </c>
      <c r="HO64" s="102"/>
      <c r="HQ64" s="94" t="s">
        <v>162</v>
      </c>
      <c r="HR64" s="118">
        <f>HR39-HR29</f>
        <v>0</v>
      </c>
      <c r="HS64" s="118">
        <f>HS39-HS29</f>
        <v>0</v>
      </c>
      <c r="HT64" s="118">
        <f>HT39-HT29</f>
        <v>0</v>
      </c>
      <c r="HU64" s="59"/>
      <c r="HV64" s="59" t="s">
        <v>163</v>
      </c>
      <c r="HW64" s="102"/>
      <c r="HY64" s="94" t="s">
        <v>162</v>
      </c>
      <c r="HZ64" s="118">
        <f>HZ39-HZ29</f>
        <v>0</v>
      </c>
      <c r="IA64" s="118">
        <f>IA39-IA29</f>
        <v>0</v>
      </c>
      <c r="IB64" s="118">
        <f>IB39-IB29</f>
        <v>0</v>
      </c>
      <c r="IC64" s="59"/>
      <c r="ID64" s="59" t="s">
        <v>163</v>
      </c>
      <c r="IE64" s="102"/>
      <c r="IG64" s="94" t="s">
        <v>162</v>
      </c>
      <c r="IH64" s="118">
        <f>IH39-IH29</f>
        <v>0</v>
      </c>
      <c r="II64" s="118">
        <f>II39-II29</f>
        <v>0</v>
      </c>
      <c r="IJ64" s="118">
        <f>IJ39-IJ29</f>
        <v>0</v>
      </c>
      <c r="IK64" s="59"/>
      <c r="IL64" s="59" t="s">
        <v>163</v>
      </c>
      <c r="IM64" s="102"/>
      <c r="IO64" s="94" t="s">
        <v>162</v>
      </c>
      <c r="IP64" s="118">
        <f>IP39-IP29</f>
        <v>0</v>
      </c>
      <c r="IQ64" s="118">
        <f>IQ39-IQ29</f>
        <v>0</v>
      </c>
      <c r="IR64" s="118">
        <f>IR39-IR29</f>
        <v>0</v>
      </c>
      <c r="IS64" s="59"/>
      <c r="IT64" s="59" t="s">
        <v>163</v>
      </c>
      <c r="IU64" s="102"/>
    </row>
    <row r="65" spans="2:7" ht="10.5" customHeight="1">
      <c r="B65" s="109"/>
      <c r="C65" s="109"/>
      <c r="D65" s="109"/>
      <c r="G65" s="102"/>
    </row>
    <row r="66" ht="10.5" customHeight="1" thickBot="1">
      <c r="A66" s="147" t="s">
        <v>215</v>
      </c>
    </row>
    <row r="67" spans="1:4" ht="10.5" customHeight="1">
      <c r="A67" s="44" t="s">
        <v>216</v>
      </c>
      <c r="B67" s="143"/>
      <c r="C67" s="143"/>
      <c r="D67" s="143"/>
    </row>
    <row r="68" spans="1:4" ht="10.5" customHeight="1">
      <c r="A68" s="44" t="s">
        <v>217</v>
      </c>
      <c r="B68" s="143"/>
      <c r="C68" s="143"/>
      <c r="D68" s="143"/>
    </row>
    <row r="69" spans="1:4" ht="10.5" customHeight="1">
      <c r="A69" s="44" t="s">
        <v>218</v>
      </c>
      <c r="B69" s="143"/>
      <c r="C69" s="143"/>
      <c r="D69" s="143"/>
    </row>
    <row r="70" spans="1:4" ht="10.5" customHeight="1">
      <c r="A70" s="44" t="s">
        <v>249</v>
      </c>
      <c r="B70" s="133"/>
      <c r="C70" s="133"/>
      <c r="D70" s="133"/>
    </row>
    <row r="71" spans="1:4" ht="10.5" customHeight="1">
      <c r="A71" s="44" t="s">
        <v>219</v>
      </c>
      <c r="B71" s="144"/>
      <c r="C71" s="144"/>
      <c r="D71" s="144"/>
    </row>
    <row r="72" spans="1:4" ht="10.5" customHeight="1">
      <c r="A72" s="44" t="s">
        <v>220</v>
      </c>
      <c r="B72" s="144"/>
      <c r="C72" s="144"/>
      <c r="D72" s="144"/>
    </row>
    <row r="73" spans="2:4" ht="11.25" customHeight="1">
      <c r="B73" s="120"/>
      <c r="C73" s="120"/>
      <c r="D73" s="120"/>
    </row>
    <row r="74" spans="1:4" ht="11.25" customHeight="1">
      <c r="A74" s="110"/>
      <c r="B74" s="109"/>
      <c r="D74" s="109"/>
    </row>
    <row r="75" spans="1:4" ht="11.25" customHeight="1">
      <c r="A75" s="110" t="s">
        <v>158</v>
      </c>
      <c r="B75" s="121"/>
      <c r="C75" s="121"/>
      <c r="D75" s="121"/>
    </row>
    <row r="76" ht="11.25" customHeight="1">
      <c r="A76" s="110"/>
    </row>
    <row r="77" spans="1:4" ht="11.25" customHeight="1">
      <c r="A77" s="110"/>
      <c r="B77" s="121"/>
      <c r="C77" s="122"/>
      <c r="D77" s="122"/>
    </row>
    <row r="78" spans="1:4" ht="11.25" customHeight="1">
      <c r="A78" s="110" t="s">
        <v>119</v>
      </c>
      <c r="B78" s="123"/>
      <c r="C78" s="123"/>
      <c r="D78" s="123"/>
    </row>
    <row r="79" spans="1:4" ht="11.25" customHeight="1">
      <c r="A79" s="110"/>
      <c r="B79" s="123"/>
      <c r="C79" s="123"/>
      <c r="D79" s="123"/>
    </row>
    <row r="80" spans="1:4" ht="11.25" customHeight="1">
      <c r="A80" s="110"/>
      <c r="B80" s="124"/>
      <c r="C80" s="124"/>
      <c r="D80" s="124"/>
    </row>
    <row r="81" spans="1:4" ht="11.25" customHeight="1">
      <c r="A81" s="110" t="s">
        <v>109</v>
      </c>
      <c r="B81" s="1"/>
      <c r="C81" s="123"/>
      <c r="D81" s="123"/>
    </row>
    <row r="82" spans="1:4" ht="11.25" customHeight="1">
      <c r="A82" s="89" t="s">
        <v>120</v>
      </c>
      <c r="B82" s="1"/>
      <c r="C82" s="125"/>
      <c r="D82" s="125"/>
    </row>
    <row r="83" spans="1:4" ht="11.25" customHeight="1">
      <c r="A83" s="89" t="s">
        <v>121</v>
      </c>
      <c r="B83" s="123"/>
      <c r="C83" s="125"/>
      <c r="D83" s="125"/>
    </row>
    <row r="84" spans="2:4" ht="11.25" customHeight="1">
      <c r="B84" s="123"/>
      <c r="C84" s="125"/>
      <c r="D84" s="125"/>
    </row>
    <row r="85" spans="1:4" ht="11.25" customHeight="1">
      <c r="A85" s="110" t="s">
        <v>110</v>
      </c>
      <c r="B85" s="123"/>
      <c r="C85" s="125"/>
      <c r="D85" s="125"/>
    </row>
    <row r="86" spans="1:4" ht="11.25" customHeight="1">
      <c r="A86" s="89" t="s">
        <v>123</v>
      </c>
      <c r="B86" s="126"/>
      <c r="C86" s="127"/>
      <c r="D86" s="127"/>
    </row>
    <row r="87" spans="2:4" ht="11.25" customHeight="1">
      <c r="B87" s="126"/>
      <c r="C87" s="127"/>
      <c r="D87" s="127"/>
    </row>
    <row r="88" ht="11.25" customHeight="1">
      <c r="A88" s="110" t="s">
        <v>111</v>
      </c>
    </row>
    <row r="89" ht="11.25" customHeight="1">
      <c r="A89" s="89" t="s">
        <v>122</v>
      </c>
    </row>
    <row r="90" spans="1:4" ht="11.25" customHeight="1">
      <c r="A90" s="110"/>
      <c r="B90" s="105"/>
      <c r="C90" s="105"/>
      <c r="D90" s="105"/>
    </row>
    <row r="91" spans="1:4" ht="11.25" customHeight="1">
      <c r="A91" s="110" t="s">
        <v>112</v>
      </c>
      <c r="B91" s="105"/>
      <c r="C91" s="105"/>
      <c r="D91" s="105"/>
    </row>
    <row r="92" spans="1:4" ht="11.25" customHeight="1">
      <c r="A92" s="89" t="s">
        <v>124</v>
      </c>
      <c r="B92" s="105"/>
      <c r="C92" s="105"/>
      <c r="D92" s="105"/>
    </row>
    <row r="93" spans="1:4" ht="11.25" customHeight="1">
      <c r="A93" s="89" t="s">
        <v>125</v>
      </c>
      <c r="B93" s="105"/>
      <c r="C93" s="105"/>
      <c r="D93" s="105"/>
    </row>
    <row r="94" spans="2:4" ht="11.25" customHeight="1">
      <c r="B94" s="105"/>
      <c r="C94" s="105"/>
      <c r="D94" s="105"/>
    </row>
    <row r="95" spans="1:4" ht="11.25" customHeight="1">
      <c r="A95" s="110" t="s">
        <v>113</v>
      </c>
      <c r="B95" s="105"/>
      <c r="C95" s="105"/>
      <c r="D95" s="105"/>
    </row>
    <row r="96" spans="1:4" ht="11.25" customHeight="1">
      <c r="A96" s="89" t="s">
        <v>126</v>
      </c>
      <c r="B96" s="105"/>
      <c r="C96" s="105"/>
      <c r="D96" s="105"/>
    </row>
    <row r="97" spans="1:4" ht="11.25" customHeight="1">
      <c r="A97" s="89" t="s">
        <v>127</v>
      </c>
      <c r="B97" s="105"/>
      <c r="C97" s="105"/>
      <c r="D97" s="105"/>
    </row>
    <row r="98" spans="2:4" ht="11.25" customHeight="1">
      <c r="B98" s="105"/>
      <c r="C98" s="105"/>
      <c r="D98" s="105"/>
    </row>
    <row r="99" spans="1:4" ht="11.25" customHeight="1">
      <c r="A99" s="128" t="s">
        <v>114</v>
      </c>
      <c r="B99" s="105"/>
      <c r="C99" s="105"/>
      <c r="D99" s="105"/>
    </row>
    <row r="100" spans="1:4" ht="11.25" customHeight="1">
      <c r="A100" s="89" t="s">
        <v>128</v>
      </c>
      <c r="B100" s="105"/>
      <c r="C100" s="105"/>
      <c r="D100" s="105"/>
    </row>
    <row r="101" spans="2:4" ht="11.25" customHeight="1">
      <c r="B101" s="105"/>
      <c r="C101" s="105"/>
      <c r="D101" s="105"/>
    </row>
    <row r="102" ht="11.25" customHeight="1">
      <c r="A102" s="110" t="s">
        <v>115</v>
      </c>
    </row>
    <row r="103" spans="1:4" ht="11.25" customHeight="1">
      <c r="A103" s="89" t="s">
        <v>129</v>
      </c>
      <c r="B103" s="1"/>
      <c r="C103" s="1"/>
      <c r="D103" s="1"/>
    </row>
    <row r="104" spans="2:4" ht="11.25" customHeight="1">
      <c r="B104" s="1"/>
      <c r="C104" s="1"/>
      <c r="D104" s="1"/>
    </row>
    <row r="105" spans="1:4" ht="11.25" customHeight="1">
      <c r="A105" s="110" t="s">
        <v>116</v>
      </c>
      <c r="B105" s="1"/>
      <c r="C105" s="1"/>
      <c r="D105" s="1"/>
    </row>
    <row r="106" spans="1:4" ht="11.25" customHeight="1">
      <c r="A106" s="89" t="s">
        <v>133</v>
      </c>
      <c r="B106" s="1"/>
      <c r="C106" s="1"/>
      <c r="D106" s="1"/>
    </row>
    <row r="107" spans="1:4" ht="11.25" customHeight="1">
      <c r="A107" s="110" t="s">
        <v>117</v>
      </c>
      <c r="B107" s="1"/>
      <c r="C107" s="1"/>
      <c r="D107" s="1"/>
    </row>
    <row r="108" spans="1:4" ht="11.25" customHeight="1">
      <c r="A108" s="110"/>
      <c r="B108" s="1"/>
      <c r="C108" s="1"/>
      <c r="D108" s="1"/>
    </row>
    <row r="109" spans="1:4" ht="11.25" customHeight="1">
      <c r="A109" s="110" t="s">
        <v>118</v>
      </c>
      <c r="B109" s="1"/>
      <c r="C109" s="1"/>
      <c r="D109" s="1"/>
    </row>
    <row r="110" spans="1:4" ht="11.25" customHeight="1">
      <c r="A110" s="89" t="s">
        <v>130</v>
      </c>
      <c r="B110" s="1"/>
      <c r="C110" s="1"/>
      <c r="D110" s="1"/>
    </row>
    <row r="111" spans="1:4" ht="11.25" customHeight="1">
      <c r="A111" s="89" t="s">
        <v>131</v>
      </c>
      <c r="B111" s="1"/>
      <c r="C111" s="1"/>
      <c r="D111" s="1"/>
    </row>
    <row r="112" spans="2:4" ht="11.25" customHeight="1">
      <c r="B112" s="1"/>
      <c r="C112" s="1"/>
      <c r="D112" s="1"/>
    </row>
    <row r="113" spans="1:4" ht="11.25" customHeight="1">
      <c r="A113" s="110" t="s">
        <v>135</v>
      </c>
      <c r="B113" s="1"/>
      <c r="C113" s="1"/>
      <c r="D113" s="1"/>
    </row>
    <row r="114" spans="1:4" ht="11.25" customHeight="1">
      <c r="A114" s="89" t="s">
        <v>136</v>
      </c>
      <c r="B114" s="1"/>
      <c r="C114" s="1"/>
      <c r="D114" s="1"/>
    </row>
    <row r="115" spans="1:4" ht="11.25" customHeight="1">
      <c r="A115" s="89" t="s">
        <v>134</v>
      </c>
      <c r="B115" s="1"/>
      <c r="C115" s="1"/>
      <c r="D115" s="1"/>
    </row>
    <row r="116" spans="2:4" ht="11.25" customHeight="1">
      <c r="B116" s="100"/>
      <c r="C116" s="100"/>
      <c r="D116" s="108"/>
    </row>
    <row r="117" spans="2:4" ht="11.25" customHeight="1">
      <c r="B117" s="100"/>
      <c r="C117" s="100"/>
      <c r="D117" s="108"/>
    </row>
    <row r="118" spans="1:4" ht="11.25" customHeight="1">
      <c r="A118" s="110" t="s">
        <v>119</v>
      </c>
      <c r="B118" s="100"/>
      <c r="C118" s="100"/>
      <c r="D118" s="100"/>
    </row>
    <row r="119" ht="11.25" customHeight="1"/>
    <row r="120" spans="1:4" ht="11.25">
      <c r="A120" s="110" t="s">
        <v>109</v>
      </c>
      <c r="B120" s="129"/>
      <c r="C120" s="129"/>
      <c r="D120" s="129"/>
    </row>
    <row r="121" spans="1:4" ht="11.25">
      <c r="A121" s="1" t="s">
        <v>137</v>
      </c>
      <c r="B121" s="129"/>
      <c r="C121" s="129"/>
      <c r="D121" s="129"/>
    </row>
    <row r="122" spans="1:4" ht="11.25">
      <c r="A122" s="1" t="s">
        <v>138</v>
      </c>
      <c r="B122" s="129"/>
      <c r="C122" s="129"/>
      <c r="D122" s="129"/>
    </row>
    <row r="123" spans="1:4" ht="11.25">
      <c r="A123" s="89" t="s">
        <v>139</v>
      </c>
      <c r="B123" s="129"/>
      <c r="C123" s="130"/>
      <c r="D123" s="130"/>
    </row>
    <row r="124" spans="2:4" ht="11.25">
      <c r="B124" s="129"/>
      <c r="C124" s="130"/>
      <c r="D124" s="130"/>
    </row>
    <row r="125" spans="1:4" ht="11.25">
      <c r="A125" s="110" t="s">
        <v>140</v>
      </c>
      <c r="C125" s="100"/>
      <c r="D125" s="100"/>
    </row>
    <row r="126" spans="1:4" ht="11.25">
      <c r="A126" s="89" t="s">
        <v>141</v>
      </c>
      <c r="C126" s="100"/>
      <c r="D126" s="100"/>
    </row>
    <row r="127" ht="11.25">
      <c r="A127" s="89" t="s">
        <v>142</v>
      </c>
    </row>
    <row r="128" ht="11.25">
      <c r="A128" s="89" t="s">
        <v>143</v>
      </c>
    </row>
    <row r="130" ht="11.25">
      <c r="A130" s="89" t="s">
        <v>144</v>
      </c>
    </row>
    <row r="131" ht="11.25">
      <c r="A131" s="89" t="s">
        <v>145</v>
      </c>
    </row>
    <row r="132" ht="11.25">
      <c r="A132" s="89" t="s">
        <v>146</v>
      </c>
    </row>
    <row r="133" ht="11.25">
      <c r="A133" s="89" t="s">
        <v>147</v>
      </c>
    </row>
    <row r="135" ht="11.25">
      <c r="A135" s="89" t="s">
        <v>148</v>
      </c>
    </row>
    <row r="136" ht="11.25">
      <c r="A136" s="89" t="s">
        <v>149</v>
      </c>
    </row>
    <row r="138" ht="11.25">
      <c r="A138" s="89" t="s">
        <v>150</v>
      </c>
    </row>
    <row r="139" ht="11.25">
      <c r="A139" s="89" t="s">
        <v>151</v>
      </c>
    </row>
    <row r="140" ht="11.25">
      <c r="A140" s="89" t="s">
        <v>152</v>
      </c>
    </row>
    <row r="142" ht="11.25">
      <c r="A142" s="89" t="s">
        <v>153</v>
      </c>
    </row>
    <row r="143" ht="11.25">
      <c r="A143" s="89" t="s">
        <v>154</v>
      </c>
    </row>
    <row r="144" ht="11.25">
      <c r="A144" s="89" t="s">
        <v>155</v>
      </c>
    </row>
    <row r="145" ht="11.25">
      <c r="A145" s="89" t="s">
        <v>156</v>
      </c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5"/>
  <sheetViews>
    <sheetView showGridLines="0" view="pageBreakPreview" zoomScaleSheetLayoutView="100" workbookViewId="0" topLeftCell="A1">
      <selection activeCell="K31" sqref="K31"/>
    </sheetView>
  </sheetViews>
  <sheetFormatPr defaultColWidth="9.00390625" defaultRowHeight="12"/>
  <cols>
    <col min="1" max="1" width="26.125" style="89" customWidth="1"/>
    <col min="2" max="4" width="11.375" style="70" customWidth="1"/>
    <col min="5" max="5" width="4.125" style="1" customWidth="1"/>
    <col min="6" max="6" width="7.25390625" style="1" customWidth="1"/>
    <col min="7" max="8" width="9.00390625" style="1" customWidth="1"/>
    <col min="9" max="16384" width="11.375" style="1" customWidth="1"/>
  </cols>
  <sheetData>
    <row r="1" spans="1:10" ht="10.5" customHeight="1">
      <c r="A1" s="69" t="s">
        <v>240</v>
      </c>
      <c r="C1" s="71"/>
      <c r="D1" s="71"/>
      <c r="J1" s="72"/>
    </row>
    <row r="2" spans="1:10" ht="10.5" customHeight="1" thickBot="1">
      <c r="A2" s="73" t="s">
        <v>241</v>
      </c>
      <c r="B2" s="74">
        <v>2000</v>
      </c>
      <c r="C2" s="74">
        <v>2001</v>
      </c>
      <c r="D2" s="74">
        <v>2002</v>
      </c>
      <c r="F2" s="75">
        <v>2000</v>
      </c>
      <c r="G2" s="75">
        <v>2001</v>
      </c>
      <c r="H2" s="75">
        <v>2002</v>
      </c>
      <c r="J2" s="72"/>
    </row>
    <row r="3" spans="1:8" ht="10.5" customHeight="1">
      <c r="A3" s="76" t="s">
        <v>168</v>
      </c>
      <c r="B3" s="77">
        <v>87000</v>
      </c>
      <c r="C3" s="77">
        <v>84016</v>
      </c>
      <c r="D3" s="77">
        <v>74233</v>
      </c>
      <c r="F3" s="78">
        <f aca="true" t="shared" si="0" ref="F3:F15">B3/B$3</f>
        <v>1</v>
      </c>
      <c r="G3" s="78">
        <f aca="true" t="shared" si="1" ref="G3:G15">C3/C$3</f>
        <v>1</v>
      </c>
      <c r="H3" s="78">
        <f aca="true" t="shared" si="2" ref="H3:H15">D3/D$3</f>
        <v>1</v>
      </c>
    </row>
    <row r="4" spans="1:28" s="83" customFormat="1" ht="10.5" customHeight="1">
      <c r="A4" s="79" t="s">
        <v>12</v>
      </c>
      <c r="B4" s="80">
        <v>63895</v>
      </c>
      <c r="C4" s="80">
        <v>60810</v>
      </c>
      <c r="D4" s="80">
        <v>53350</v>
      </c>
      <c r="E4" s="81"/>
      <c r="F4" s="82">
        <f t="shared" si="0"/>
        <v>0.7344252873563218</v>
      </c>
      <c r="G4" s="82">
        <f t="shared" si="1"/>
        <v>0.7237907065320891</v>
      </c>
      <c r="H4" s="82">
        <f t="shared" si="2"/>
        <v>0.7186830654830062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10" s="81" customFormat="1" ht="10.5" customHeight="1">
      <c r="A5" s="84" t="s">
        <v>169</v>
      </c>
      <c r="B5" s="77">
        <f>B3-B4</f>
        <v>23105</v>
      </c>
      <c r="C5" s="77">
        <f>C3-C4</f>
        <v>23206</v>
      </c>
      <c r="D5" s="77">
        <f>D3-D4</f>
        <v>20883</v>
      </c>
      <c r="F5" s="78">
        <f t="shared" si="0"/>
        <v>0.26557471264367816</v>
      </c>
      <c r="G5" s="78">
        <f t="shared" si="1"/>
        <v>0.2762092934679109</v>
      </c>
      <c r="H5" s="78">
        <f t="shared" si="2"/>
        <v>0.2813169345169938</v>
      </c>
      <c r="J5" s="85"/>
    </row>
    <row r="6" spans="1:15" ht="10.5" customHeight="1">
      <c r="A6" s="84" t="s">
        <v>242</v>
      </c>
      <c r="B6" s="86">
        <f>16640-6264</f>
        <v>10376</v>
      </c>
      <c r="C6" s="86">
        <f>15455-4126</f>
        <v>11329</v>
      </c>
      <c r="D6" s="86">
        <f>13534-3334</f>
        <v>10200</v>
      </c>
      <c r="E6" s="81"/>
      <c r="F6" s="78">
        <f t="shared" si="0"/>
        <v>0.11926436781609195</v>
      </c>
      <c r="G6" s="78">
        <f t="shared" si="1"/>
        <v>0.1348433631689202</v>
      </c>
      <c r="H6" s="78">
        <f t="shared" si="2"/>
        <v>0.1374051971495157</v>
      </c>
      <c r="J6" s="81"/>
      <c r="K6" s="81"/>
      <c r="L6" s="81"/>
      <c r="M6" s="81"/>
      <c r="N6" s="81"/>
      <c r="O6" s="81"/>
    </row>
    <row r="7" spans="1:11" ht="10.5" customHeight="1">
      <c r="A7" s="87" t="s">
        <v>243</v>
      </c>
      <c r="B7" s="80">
        <v>6782</v>
      </c>
      <c r="C7" s="80">
        <v>5819</v>
      </c>
      <c r="D7" s="80">
        <f>5067</f>
        <v>5067</v>
      </c>
      <c r="F7" s="82">
        <f t="shared" si="0"/>
        <v>0.07795402298850575</v>
      </c>
      <c r="G7" s="82">
        <f t="shared" si="1"/>
        <v>0.06926061702532851</v>
      </c>
      <c r="H7" s="82">
        <f t="shared" si="2"/>
        <v>0.0682580523486859</v>
      </c>
      <c r="J7" s="81"/>
      <c r="K7" s="81"/>
    </row>
    <row r="8" spans="1:8" ht="10.5" customHeight="1">
      <c r="A8" s="88" t="s">
        <v>52</v>
      </c>
      <c r="B8" s="86">
        <f>B5-B6-B7</f>
        <v>5947</v>
      </c>
      <c r="C8" s="86">
        <f>C5-C6-C7</f>
        <v>6058</v>
      </c>
      <c r="D8" s="86">
        <f>D5-D6-D7</f>
        <v>5616</v>
      </c>
      <c r="F8" s="78">
        <f t="shared" si="0"/>
        <v>0.06835632183908046</v>
      </c>
      <c r="G8" s="78">
        <f t="shared" si="1"/>
        <v>0.07210531327366215</v>
      </c>
      <c r="H8" s="78">
        <f t="shared" si="2"/>
        <v>0.07565368501879217</v>
      </c>
    </row>
    <row r="9" spans="1:8" ht="10.5" customHeight="1">
      <c r="A9" s="79" t="s">
        <v>172</v>
      </c>
      <c r="B9" s="80">
        <v>6264</v>
      </c>
      <c r="C9" s="80">
        <v>4126</v>
      </c>
      <c r="D9" s="80">
        <v>3334</v>
      </c>
      <c r="F9" s="82">
        <f t="shared" si="0"/>
        <v>0.072</v>
      </c>
      <c r="G9" s="82">
        <f t="shared" si="1"/>
        <v>0.049109693391734904</v>
      </c>
      <c r="H9" s="82">
        <f t="shared" si="2"/>
        <v>0.04491263993102798</v>
      </c>
    </row>
    <row r="10" spans="1:8" ht="10.5" customHeight="1">
      <c r="A10" s="84" t="s">
        <v>29</v>
      </c>
      <c r="B10" s="77">
        <f>B8-B9</f>
        <v>-317</v>
      </c>
      <c r="C10" s="77">
        <f>C8-C9</f>
        <v>1932</v>
      </c>
      <c r="D10" s="77">
        <f>D8-D9</f>
        <v>2282</v>
      </c>
      <c r="F10" s="78">
        <f t="shared" si="0"/>
        <v>-0.0036436781609195403</v>
      </c>
      <c r="G10" s="78">
        <f t="shared" si="1"/>
        <v>0.022995619881927252</v>
      </c>
      <c r="H10" s="78">
        <f t="shared" si="2"/>
        <v>0.0307410450877642</v>
      </c>
    </row>
    <row r="11" spans="1:8" ht="10.5" customHeight="1">
      <c r="A11" s="84" t="s">
        <v>244</v>
      </c>
      <c r="B11" s="80">
        <f>2762+49+173-32+43</f>
        <v>2995</v>
      </c>
      <c r="C11" s="80">
        <f>1321-114+18+94+224</f>
        <v>1543</v>
      </c>
      <c r="D11" s="80">
        <f>642+142+61+31+214</f>
        <v>1090</v>
      </c>
      <c r="F11" s="82">
        <f t="shared" si="0"/>
        <v>0.03442528735632184</v>
      </c>
      <c r="G11" s="82">
        <f t="shared" si="1"/>
        <v>0.018365549419158255</v>
      </c>
      <c r="H11" s="82">
        <f t="shared" si="2"/>
        <v>0.014683496558134522</v>
      </c>
    </row>
    <row r="12" spans="1:8" ht="10.5" customHeight="1">
      <c r="A12" s="76" t="s">
        <v>30</v>
      </c>
      <c r="B12" s="77">
        <f>B10+B11</f>
        <v>2678</v>
      </c>
      <c r="C12" s="77">
        <f>C10+C11</f>
        <v>3475</v>
      </c>
      <c r="D12" s="77">
        <f>D10+D11</f>
        <v>3372</v>
      </c>
      <c r="F12" s="78">
        <f t="shared" si="0"/>
        <v>0.0307816091954023</v>
      </c>
      <c r="G12" s="78">
        <f t="shared" si="1"/>
        <v>0.04136116930108551</v>
      </c>
      <c r="H12" s="78">
        <f t="shared" si="2"/>
        <v>0.04542454164589872</v>
      </c>
    </row>
    <row r="13" spans="1:8" ht="10.5" customHeight="1">
      <c r="A13" s="79" t="s">
        <v>226</v>
      </c>
      <c r="B13" s="80">
        <v>781</v>
      </c>
      <c r="C13" s="80">
        <v>849</v>
      </c>
      <c r="D13" s="80">
        <v>867</v>
      </c>
      <c r="F13" s="82">
        <f t="shared" si="0"/>
        <v>0.008977011494252873</v>
      </c>
      <c r="G13" s="82">
        <f t="shared" si="1"/>
        <v>0.010105218053704056</v>
      </c>
      <c r="H13" s="82">
        <f t="shared" si="2"/>
        <v>0.011679441757708835</v>
      </c>
    </row>
    <row r="14" spans="1:8" ht="10.5" customHeight="1">
      <c r="A14" s="79" t="s">
        <v>245</v>
      </c>
      <c r="B14" s="80">
        <v>191</v>
      </c>
      <c r="C14" s="80">
        <v>-29</v>
      </c>
      <c r="D14" s="80">
        <v>-60</v>
      </c>
      <c r="F14" s="82">
        <f t="shared" si="0"/>
        <v>0.002195402298850575</v>
      </c>
      <c r="G14" s="82">
        <f t="shared" si="1"/>
        <v>-0.00034517234812416684</v>
      </c>
      <c r="H14" s="82">
        <f t="shared" si="2"/>
        <v>-0.0008082658655853865</v>
      </c>
    </row>
    <row r="15" spans="1:8" ht="10.5" customHeight="1">
      <c r="A15" s="79" t="s">
        <v>246</v>
      </c>
      <c r="B15" s="80">
        <f>B12-B13+B14</f>
        <v>2088</v>
      </c>
      <c r="C15" s="80">
        <f>C12-C13+C14</f>
        <v>2597</v>
      </c>
      <c r="D15" s="80">
        <f>D12-D13+D14</f>
        <v>2445</v>
      </c>
      <c r="F15" s="78">
        <f t="shared" si="0"/>
        <v>0.024</v>
      </c>
      <c r="G15" s="78">
        <f t="shared" si="1"/>
        <v>0.030910778899257283</v>
      </c>
      <c r="H15" s="78">
        <f t="shared" si="2"/>
        <v>0.0329368340226045</v>
      </c>
    </row>
    <row r="16" ht="10.5" customHeight="1"/>
    <row r="17" spans="1:8" ht="10.5" customHeight="1" thickBot="1">
      <c r="A17" s="90" t="s">
        <v>178</v>
      </c>
      <c r="B17" s="91"/>
      <c r="C17" s="92"/>
      <c r="D17" s="93"/>
      <c r="E17" s="59"/>
      <c r="F17" s="59"/>
      <c r="G17" s="59"/>
      <c r="H17" s="59"/>
    </row>
    <row r="18" spans="1:8" ht="10.5" customHeight="1">
      <c r="A18" s="44" t="s">
        <v>179</v>
      </c>
      <c r="B18" s="93"/>
      <c r="C18" s="93">
        <f>C3/B3-1</f>
        <v>-0.0342988505747126</v>
      </c>
      <c r="D18" s="93">
        <f>D3/C3-1</f>
        <v>-0.11644210626547324</v>
      </c>
      <c r="E18" s="59"/>
      <c r="F18" s="59"/>
      <c r="G18" s="59"/>
      <c r="H18" s="59"/>
    </row>
    <row r="19" spans="1:8" ht="10.5" customHeight="1">
      <c r="A19" s="44" t="s">
        <v>180</v>
      </c>
      <c r="B19" s="95">
        <f>B5/B3</f>
        <v>0.26557471264367816</v>
      </c>
      <c r="C19" s="95">
        <f>C5/C3</f>
        <v>0.2762092934679109</v>
      </c>
      <c r="D19" s="95">
        <f>D5/D3</f>
        <v>0.2813169345169938</v>
      </c>
      <c r="E19" s="59"/>
      <c r="F19" s="43" t="s">
        <v>233</v>
      </c>
      <c r="G19" s="59"/>
      <c r="H19" s="59"/>
    </row>
    <row r="20" spans="1:8" ht="10.5" customHeight="1">
      <c r="A20" s="44" t="s">
        <v>181</v>
      </c>
      <c r="B20" s="95">
        <f>B8/B3</f>
        <v>0.06835632183908046</v>
      </c>
      <c r="C20" s="95">
        <f>C8/C3</f>
        <v>0.07210531327366215</v>
      </c>
      <c r="D20" s="95">
        <f>D8/D3</f>
        <v>0.07565368501879217</v>
      </c>
      <c r="E20" s="59"/>
      <c r="F20" s="43"/>
      <c r="G20" s="59"/>
      <c r="H20" s="59"/>
    </row>
    <row r="21" spans="1:8" ht="10.5" customHeight="1">
      <c r="A21" s="46" t="s">
        <v>182</v>
      </c>
      <c r="B21" s="97">
        <f>B15/B3</f>
        <v>0.024</v>
      </c>
      <c r="C21" s="97">
        <f>C15/C3</f>
        <v>0.030910778899257283</v>
      </c>
      <c r="D21" s="97">
        <f>D15/D3</f>
        <v>0.0329368340226045</v>
      </c>
      <c r="E21" s="59"/>
      <c r="F21" s="43" t="s">
        <v>234</v>
      </c>
      <c r="G21" s="59"/>
      <c r="H21" s="59"/>
    </row>
    <row r="22" spans="1:8" ht="10.5" customHeight="1">
      <c r="A22" s="44" t="s">
        <v>183</v>
      </c>
      <c r="B22" s="95">
        <f>B15/B42</f>
        <v>0.08110627719080174</v>
      </c>
      <c r="C22" s="95">
        <f>C15/C42</f>
        <v>0.12098765432098765</v>
      </c>
      <c r="D22" s="95">
        <f>D15/D42</f>
        <v>0.11162344777209642</v>
      </c>
      <c r="E22" s="59"/>
      <c r="F22" s="43" t="s">
        <v>235</v>
      </c>
      <c r="G22" s="59"/>
      <c r="H22" s="59"/>
    </row>
    <row r="23" spans="1:8" ht="10.5" customHeight="1">
      <c r="A23" s="44" t="s">
        <v>184</v>
      </c>
      <c r="B23" s="95">
        <f>B10/B53</f>
        <v>-0.004034824224219128</v>
      </c>
      <c r="C23" s="95">
        <f>C10/C53</f>
        <v>0.028151364583485116</v>
      </c>
      <c r="D23" s="95">
        <f>D10/D53</f>
        <v>0.033396262311396</v>
      </c>
      <c r="E23" s="59"/>
      <c r="F23" s="43" t="s">
        <v>236</v>
      </c>
      <c r="G23" s="59"/>
      <c r="H23" s="59"/>
    </row>
    <row r="24" spans="1:8" ht="10.5" customHeight="1">
      <c r="A24" s="44" t="s">
        <v>185</v>
      </c>
      <c r="B24" s="98">
        <f>B15+B9</f>
        <v>8352</v>
      </c>
      <c r="C24" s="98">
        <f>C15+C9</f>
        <v>6723</v>
      </c>
      <c r="D24" s="98">
        <f>D15+D9</f>
        <v>5779</v>
      </c>
      <c r="E24" s="59"/>
      <c r="F24" s="43" t="s">
        <v>237</v>
      </c>
      <c r="G24" s="59"/>
      <c r="H24" s="59"/>
    </row>
    <row r="25" spans="1:8" ht="10.5" customHeight="1">
      <c r="A25" s="44" t="s">
        <v>186</v>
      </c>
      <c r="B25" s="99" t="s">
        <v>132</v>
      </c>
      <c r="C25" s="99" t="s">
        <v>132</v>
      </c>
      <c r="D25" s="99" t="s">
        <v>132</v>
      </c>
      <c r="E25" s="59"/>
      <c r="F25" s="59"/>
      <c r="G25" s="59"/>
      <c r="H25" s="59"/>
    </row>
    <row r="26" spans="1:8" ht="10.5" customHeight="1">
      <c r="A26" s="94"/>
      <c r="B26" s="99"/>
      <c r="C26" s="99"/>
      <c r="D26" s="99"/>
      <c r="E26" s="59"/>
      <c r="F26" s="59"/>
      <c r="G26" s="59"/>
      <c r="H26" s="59"/>
    </row>
    <row r="27" spans="2:4" ht="10.5" customHeight="1">
      <c r="B27" s="100"/>
      <c r="C27" s="100"/>
      <c r="D27" s="100"/>
    </row>
    <row r="28" spans="1:7" ht="10.5" customHeight="1">
      <c r="A28" s="64" t="s">
        <v>187</v>
      </c>
      <c r="B28" s="145">
        <f>B2</f>
        <v>2000</v>
      </c>
      <c r="C28" s="145">
        <f>C2</f>
        <v>2001</v>
      </c>
      <c r="D28" s="145">
        <f>D2</f>
        <v>2002</v>
      </c>
      <c r="G28" s="101" t="s">
        <v>157</v>
      </c>
    </row>
    <row r="29" spans="1:7" ht="10.5" customHeight="1">
      <c r="A29" s="21" t="s">
        <v>188</v>
      </c>
      <c r="B29" s="77">
        <f>7802+791</f>
        <v>8593</v>
      </c>
      <c r="C29" s="77">
        <f>11196+399</f>
        <v>11595</v>
      </c>
      <c r="D29" s="77">
        <f>12149+650</f>
        <v>12799</v>
      </c>
      <c r="G29" s="102">
        <f>D29-B29</f>
        <v>4206</v>
      </c>
    </row>
    <row r="30" spans="1:7" ht="10.5" customHeight="1">
      <c r="A30" s="27" t="s">
        <v>7</v>
      </c>
      <c r="B30" s="86">
        <f>17734+1113+10167</f>
        <v>29014</v>
      </c>
      <c r="C30" s="86">
        <f>15230+1212+5353</f>
        <v>21795</v>
      </c>
      <c r="D30" s="86">
        <f>4750+1063+14511</f>
        <v>20324</v>
      </c>
      <c r="G30" s="102">
        <f>D30-B30</f>
        <v>-8690</v>
      </c>
    </row>
    <row r="31" spans="1:7" ht="10.5" customHeight="1">
      <c r="A31" s="27" t="s">
        <v>189</v>
      </c>
      <c r="B31" s="86">
        <v>13406</v>
      </c>
      <c r="C31" s="86">
        <v>10672</v>
      </c>
      <c r="D31" s="86">
        <v>10366</v>
      </c>
      <c r="G31" s="102">
        <f>D31-B31</f>
        <v>-3040</v>
      </c>
    </row>
    <row r="32" spans="1:7" ht="10.5" customHeight="1">
      <c r="A32" s="21" t="s">
        <v>190</v>
      </c>
      <c r="B32" s="77">
        <f>SUM(B29:B31)</f>
        <v>51013</v>
      </c>
      <c r="C32" s="77">
        <f>SUM(C29:C31)</f>
        <v>44062</v>
      </c>
      <c r="D32" s="77">
        <f>SUM(D29:D31)</f>
        <v>43489</v>
      </c>
      <c r="G32" s="102"/>
    </row>
    <row r="33" spans="1:7" ht="10.5" customHeight="1">
      <c r="A33" s="11" t="s">
        <v>191</v>
      </c>
      <c r="B33" s="80">
        <f>90118-51013</f>
        <v>39105</v>
      </c>
      <c r="C33" s="80">
        <f>77939-44062</f>
        <v>33877</v>
      </c>
      <c r="D33" s="80">
        <f>77605-43489</f>
        <v>34116</v>
      </c>
      <c r="G33" s="102">
        <f>D33-B33</f>
        <v>-4989</v>
      </c>
    </row>
    <row r="34" spans="1:7" ht="10.5" customHeight="1">
      <c r="A34" s="11" t="s">
        <v>192</v>
      </c>
      <c r="B34" s="103">
        <f>B32+B33</f>
        <v>90118</v>
      </c>
      <c r="C34" s="103">
        <f>C32+C33</f>
        <v>77939</v>
      </c>
      <c r="D34" s="103">
        <f>D32+D33</f>
        <v>77605</v>
      </c>
      <c r="G34" s="102"/>
    </row>
    <row r="35" spans="2:7" ht="10.5" customHeight="1">
      <c r="B35" s="70" t="s">
        <v>6</v>
      </c>
      <c r="G35" s="104"/>
    </row>
    <row r="36" spans="1:7" ht="10.5" customHeight="1">
      <c r="A36" s="64" t="s">
        <v>193</v>
      </c>
      <c r="D36" s="105"/>
      <c r="G36" s="104"/>
    </row>
    <row r="37" spans="1:7" ht="10.5" customHeight="1">
      <c r="A37" s="21" t="s">
        <v>194</v>
      </c>
      <c r="B37" s="77">
        <v>10798</v>
      </c>
      <c r="C37" s="77">
        <v>8649</v>
      </c>
      <c r="D37" s="77">
        <v>8404</v>
      </c>
      <c r="G37" s="102">
        <f>D37-B37</f>
        <v>-2394</v>
      </c>
    </row>
    <row r="38" spans="1:7" ht="10.5" customHeight="1">
      <c r="A38" s="27" t="s">
        <v>195</v>
      </c>
      <c r="B38" s="86">
        <v>754</v>
      </c>
      <c r="C38" s="86">
        <v>661</v>
      </c>
      <c r="D38" s="86">
        <v>870</v>
      </c>
      <c r="G38" s="102">
        <f>D38-B38</f>
        <v>116</v>
      </c>
    </row>
    <row r="39" spans="1:7" ht="10.5" customHeight="1">
      <c r="A39" s="11" t="s">
        <v>196</v>
      </c>
      <c r="B39" s="86">
        <f>2637+10864+19471</f>
        <v>32972</v>
      </c>
      <c r="C39" s="86">
        <f>2103+9608+13691</f>
        <v>25402</v>
      </c>
      <c r="D39" s="86">
        <f>1745+8884+12125</f>
        <v>22754</v>
      </c>
      <c r="G39" s="102">
        <f>D39-B39</f>
        <v>-10218</v>
      </c>
    </row>
    <row r="40" spans="1:7" ht="10.5" customHeight="1">
      <c r="A40" s="21" t="s">
        <v>197</v>
      </c>
      <c r="B40" s="77">
        <f>B37+B38+B39</f>
        <v>44524</v>
      </c>
      <c r="C40" s="77">
        <f>C37+C38+C39</f>
        <v>34712</v>
      </c>
      <c r="D40" s="77">
        <f>D37+D38+D39</f>
        <v>32028</v>
      </c>
      <c r="G40" s="102"/>
    </row>
    <row r="41" spans="1:7" ht="10.5" customHeight="1">
      <c r="A41" s="27" t="s">
        <v>198</v>
      </c>
      <c r="B41" s="86">
        <f>9973+4721+111+2957</f>
        <v>17762</v>
      </c>
      <c r="C41" s="86">
        <f>10243+5326+195+3401</f>
        <v>19165</v>
      </c>
      <c r="D41" s="86">
        <f>11433+5843+534+3418</f>
        <v>21228</v>
      </c>
      <c r="G41" s="102">
        <f>D41-B41</f>
        <v>3466</v>
      </c>
    </row>
    <row r="42" spans="1:7" ht="10.5" customHeight="1">
      <c r="A42" s="27" t="s">
        <v>199</v>
      </c>
      <c r="B42" s="86">
        <f>23812+4020-2088</f>
        <v>25744</v>
      </c>
      <c r="C42" s="86">
        <f>23521+541-2597</f>
        <v>21465</v>
      </c>
      <c r="D42" s="86">
        <f>23715-2445+634</f>
        <v>21904</v>
      </c>
      <c r="G42" s="102">
        <f>D42-B42</f>
        <v>-3840</v>
      </c>
    </row>
    <row r="43" spans="1:7" ht="10.5" customHeight="1">
      <c r="A43" s="11" t="s">
        <v>200</v>
      </c>
      <c r="B43" s="80">
        <f>B15</f>
        <v>2088</v>
      </c>
      <c r="C43" s="80">
        <f>C15</f>
        <v>2597</v>
      </c>
      <c r="D43" s="80">
        <f>D15</f>
        <v>2445</v>
      </c>
      <c r="G43" s="102">
        <f>D43-B43</f>
        <v>357</v>
      </c>
    </row>
    <row r="44" spans="1:4" ht="10.5" customHeight="1">
      <c r="A44" s="30" t="s">
        <v>201</v>
      </c>
      <c r="B44" s="103">
        <f>B40+B41+B42+B43</f>
        <v>90118</v>
      </c>
      <c r="C44" s="103">
        <f>C40+C41+C42+C43</f>
        <v>77939</v>
      </c>
      <c r="D44" s="103">
        <f>D40+D41+D42+D43</f>
        <v>77605</v>
      </c>
    </row>
    <row r="45" spans="1:4" ht="10.5" customHeight="1">
      <c r="A45" s="107"/>
      <c r="B45" s="108"/>
      <c r="C45" s="108"/>
      <c r="D45" s="108"/>
    </row>
    <row r="46" spans="1:4" ht="10.5" customHeight="1">
      <c r="A46" s="2" t="s">
        <v>8</v>
      </c>
      <c r="B46" s="109">
        <f>B4</f>
        <v>63895</v>
      </c>
      <c r="C46" s="109">
        <f>C4+(C31-B31)</f>
        <v>58076</v>
      </c>
      <c r="D46" s="109">
        <f>D4+(D31-C31)</f>
        <v>53044</v>
      </c>
    </row>
    <row r="47" spans="1:6" ht="10.5" customHeight="1">
      <c r="A47" s="2" t="s">
        <v>202</v>
      </c>
      <c r="B47" s="109"/>
      <c r="C47" s="109">
        <f>C33-B33+C9</f>
        <v>-1102</v>
      </c>
      <c r="D47" s="109">
        <f>D33-C33+D9</f>
        <v>3573</v>
      </c>
      <c r="F47" s="1" t="s">
        <v>238</v>
      </c>
    </row>
    <row r="48" spans="1:6" ht="10.5" customHeight="1">
      <c r="A48" s="110"/>
      <c r="B48" s="109"/>
      <c r="C48" s="109"/>
      <c r="D48" s="109"/>
      <c r="F48" s="56"/>
    </row>
    <row r="49" spans="1:7" ht="10.5" customHeight="1" thickBot="1">
      <c r="A49" s="147" t="s">
        <v>203</v>
      </c>
      <c r="B49" s="112">
        <v>2001</v>
      </c>
      <c r="C49" s="112">
        <v>2002</v>
      </c>
      <c r="D49" s="112">
        <v>2003</v>
      </c>
      <c r="E49" s="59"/>
      <c r="F49" s="59"/>
      <c r="G49" s="101" t="s">
        <v>157</v>
      </c>
    </row>
    <row r="50" spans="1:7" ht="10.5" customHeight="1">
      <c r="A50" s="44" t="s">
        <v>204</v>
      </c>
      <c r="B50" s="113">
        <f>B29</f>
        <v>8593</v>
      </c>
      <c r="C50" s="113">
        <f>C29</f>
        <v>11595</v>
      </c>
      <c r="D50" s="113">
        <f>D29</f>
        <v>12799</v>
      </c>
      <c r="E50" s="59"/>
      <c r="F50" s="59"/>
      <c r="G50" s="102">
        <f>D50-B50</f>
        <v>4206</v>
      </c>
    </row>
    <row r="51" spans="1:7" ht="10.5" customHeight="1">
      <c r="A51" s="53" t="s">
        <v>205</v>
      </c>
      <c r="B51" s="113">
        <f>B30+B31-B37-B38</f>
        <v>30868</v>
      </c>
      <c r="C51" s="113">
        <f>C30+C31-C37-C38</f>
        <v>23157</v>
      </c>
      <c r="D51" s="113">
        <f>D30+D31-D37-D38</f>
        <v>21416</v>
      </c>
      <c r="E51" s="59"/>
      <c r="F51" s="59"/>
      <c r="G51" s="102">
        <f>D51-B51</f>
        <v>-9452</v>
      </c>
    </row>
    <row r="52" spans="1:7" ht="10.5" customHeight="1">
      <c r="A52" s="53" t="s">
        <v>206</v>
      </c>
      <c r="B52" s="115">
        <f>B33</f>
        <v>39105</v>
      </c>
      <c r="C52" s="115">
        <f>C33</f>
        <v>33877</v>
      </c>
      <c r="D52" s="115">
        <f>D33</f>
        <v>34116</v>
      </c>
      <c r="E52" s="59"/>
      <c r="F52" s="59"/>
      <c r="G52" s="102">
        <f>D52-B52</f>
        <v>-4989</v>
      </c>
    </row>
    <row r="53" spans="1:7" ht="10.5" customHeight="1">
      <c r="A53" s="53" t="s">
        <v>207</v>
      </c>
      <c r="B53" s="113">
        <f>B50+B51+B52</f>
        <v>78566</v>
      </c>
      <c r="C53" s="113">
        <f>C50+C51+C52</f>
        <v>68629</v>
      </c>
      <c r="D53" s="113">
        <f>D50+D51+D52</f>
        <v>68331</v>
      </c>
      <c r="E53" s="59"/>
      <c r="F53" s="59"/>
      <c r="G53" s="102"/>
    </row>
    <row r="54" spans="1:7" ht="10.5" customHeight="1">
      <c r="A54" s="53"/>
      <c r="B54" s="113"/>
      <c r="C54" s="113"/>
      <c r="D54" s="113"/>
      <c r="E54" s="59"/>
      <c r="F54" s="59"/>
      <c r="G54" s="102"/>
    </row>
    <row r="55" spans="1:7" ht="10.5" customHeight="1">
      <c r="A55" s="53" t="s">
        <v>208</v>
      </c>
      <c r="B55" s="113">
        <f>B39+B41</f>
        <v>50734</v>
      </c>
      <c r="C55" s="113">
        <f>C39+C41</f>
        <v>44567</v>
      </c>
      <c r="D55" s="113">
        <f>D39+D41</f>
        <v>43982</v>
      </c>
      <c r="E55" s="59"/>
      <c r="F55" s="59"/>
      <c r="G55" s="102">
        <f>D55-B55</f>
        <v>-6752</v>
      </c>
    </row>
    <row r="56" spans="1:7" ht="10.5" customHeight="1">
      <c r="A56" s="53" t="s">
        <v>209</v>
      </c>
      <c r="B56" s="115">
        <f>B42+B43</f>
        <v>27832</v>
      </c>
      <c r="C56" s="115">
        <f>C42+C43</f>
        <v>24062</v>
      </c>
      <c r="D56" s="115">
        <f>D42+D43</f>
        <v>24349</v>
      </c>
      <c r="E56" s="59"/>
      <c r="F56" s="59"/>
      <c r="G56" s="102">
        <f>D56-B56</f>
        <v>-3483</v>
      </c>
    </row>
    <row r="57" spans="1:7" ht="10.5" customHeight="1">
      <c r="A57" s="53" t="s">
        <v>210</v>
      </c>
      <c r="B57" s="113">
        <f>B55+B56</f>
        <v>78566</v>
      </c>
      <c r="C57" s="113">
        <f>C55+C56</f>
        <v>68629</v>
      </c>
      <c r="D57" s="113">
        <f>D55+D56</f>
        <v>68331</v>
      </c>
      <c r="E57" s="59"/>
      <c r="F57" s="59"/>
      <c r="G57" s="102"/>
    </row>
    <row r="58" spans="1:7" ht="10.5" customHeight="1">
      <c r="A58" s="114"/>
      <c r="B58" s="113"/>
      <c r="C58" s="113"/>
      <c r="D58" s="113"/>
      <c r="E58" s="59"/>
      <c r="F58" s="59"/>
      <c r="G58" s="102"/>
    </row>
    <row r="59" spans="1:7" ht="10.5" customHeight="1" thickBot="1">
      <c r="A59" s="147" t="s">
        <v>211</v>
      </c>
      <c r="B59" s="117"/>
      <c r="C59" s="117"/>
      <c r="D59" s="117"/>
      <c r="E59" s="59"/>
      <c r="F59" s="59"/>
      <c r="G59" s="102"/>
    </row>
    <row r="60" spans="1:7" ht="10.5" customHeight="1">
      <c r="A60" s="44" t="s">
        <v>9</v>
      </c>
      <c r="B60" s="118">
        <f>B51</f>
        <v>30868</v>
      </c>
      <c r="C60" s="118">
        <f>C51</f>
        <v>23157</v>
      </c>
      <c r="D60" s="118">
        <f>D51</f>
        <v>21416</v>
      </c>
      <c r="E60" s="59"/>
      <c r="F60" s="59"/>
      <c r="G60" s="102">
        <f>D60-B60</f>
        <v>-9452</v>
      </c>
    </row>
    <row r="61" spans="1:7" ht="10.5" customHeight="1">
      <c r="A61" s="44" t="s">
        <v>212</v>
      </c>
      <c r="B61" s="115">
        <f>B41+B42+B43-B33</f>
        <v>6489</v>
      </c>
      <c r="C61" s="115">
        <f>C41+C42+C43-C33</f>
        <v>9350</v>
      </c>
      <c r="D61" s="115">
        <f>D41+D42+D43-D33</f>
        <v>11461</v>
      </c>
      <c r="E61" s="59"/>
      <c r="F61" s="59"/>
      <c r="G61" s="102">
        <f>D61-B61</f>
        <v>4972</v>
      </c>
    </row>
    <row r="62" spans="1:7" ht="10.5" customHeight="1">
      <c r="A62" s="44" t="s">
        <v>213</v>
      </c>
      <c r="B62" s="113">
        <f>B61-B60</f>
        <v>-24379</v>
      </c>
      <c r="C62" s="113">
        <f>C61-C60</f>
        <v>-13807</v>
      </c>
      <c r="D62" s="113">
        <f>D61-D60</f>
        <v>-9955</v>
      </c>
      <c r="E62" s="59"/>
      <c r="F62" s="59"/>
      <c r="G62" s="102">
        <f>D62-B62</f>
        <v>14424</v>
      </c>
    </row>
    <row r="63" spans="1:7" ht="10.5" customHeight="1">
      <c r="A63" s="44" t="s">
        <v>214</v>
      </c>
      <c r="B63" s="118"/>
      <c r="C63" s="118"/>
      <c r="D63" s="118"/>
      <c r="E63" s="59"/>
      <c r="F63" s="59"/>
      <c r="G63" s="102"/>
    </row>
    <row r="64" spans="1:7" ht="10.5" customHeight="1">
      <c r="A64" s="94" t="s">
        <v>247</v>
      </c>
      <c r="B64" s="118">
        <f>B39-B29</f>
        <v>24379</v>
      </c>
      <c r="C64" s="118">
        <f>C39-C29</f>
        <v>13807</v>
      </c>
      <c r="D64" s="118">
        <f>D39-D29</f>
        <v>9955</v>
      </c>
      <c r="E64" s="59"/>
      <c r="F64" s="59" t="s">
        <v>248</v>
      </c>
      <c r="G64" s="102"/>
    </row>
    <row r="65" spans="2:7" ht="10.5" customHeight="1">
      <c r="B65" s="109"/>
      <c r="C65" s="109"/>
      <c r="D65" s="109"/>
      <c r="G65" s="102"/>
    </row>
    <row r="66" ht="10.5" customHeight="1" thickBot="1">
      <c r="A66" s="147" t="s">
        <v>215</v>
      </c>
    </row>
    <row r="67" spans="1:4" ht="10.5" customHeight="1">
      <c r="A67" s="44" t="s">
        <v>216</v>
      </c>
      <c r="B67" s="118">
        <f>B30/B3*360</f>
        <v>120.05793103448276</v>
      </c>
      <c r="C67" s="118">
        <f>C30/C3*360</f>
        <v>93.38935440868406</v>
      </c>
      <c r="D67" s="118">
        <f>D30/D3*360</f>
        <v>98.56317271294436</v>
      </c>
    </row>
    <row r="68" spans="1:4" ht="10.5" customHeight="1">
      <c r="A68" s="44" t="s">
        <v>217</v>
      </c>
      <c r="B68" s="118">
        <f>(B31/B4)*360</f>
        <v>75.53267078801157</v>
      </c>
      <c r="C68" s="118">
        <f>(C31/C4)*360</f>
        <v>63.17908238776517</v>
      </c>
      <c r="D68" s="118">
        <f>(D31/D4)*360</f>
        <v>69.94864104967198</v>
      </c>
    </row>
    <row r="69" spans="1:4" ht="10.5" customHeight="1">
      <c r="A69" s="44" t="s">
        <v>218</v>
      </c>
      <c r="B69" s="118">
        <f>(B37/B4)*360</f>
        <v>60.83856326786133</v>
      </c>
      <c r="C69" s="118">
        <f>(C37/C4)*360</f>
        <v>51.20276270350272</v>
      </c>
      <c r="D69" s="118">
        <f>(D37/D4)*360</f>
        <v>56.70927835051547</v>
      </c>
    </row>
    <row r="70" spans="1:4" ht="10.5" customHeight="1">
      <c r="A70" s="44" t="s">
        <v>249</v>
      </c>
      <c r="B70" s="93">
        <f>B60/B3</f>
        <v>0.3548045977011494</v>
      </c>
      <c r="C70" s="93">
        <f>C60/C3</f>
        <v>0.27562607122452865</v>
      </c>
      <c r="D70" s="93">
        <f>D60/D3</f>
        <v>0.288497029622944</v>
      </c>
    </row>
    <row r="71" spans="1:4" ht="10.5" customHeight="1">
      <c r="A71" s="44" t="s">
        <v>219</v>
      </c>
      <c r="B71" s="119">
        <f>(B40+B41)/B56</f>
        <v>2.2379275653923543</v>
      </c>
      <c r="C71" s="119">
        <f>(C40+C41)/C56</f>
        <v>2.2390906824037904</v>
      </c>
      <c r="D71" s="119">
        <f>(D40+D41)/D56</f>
        <v>2.1871945459772477</v>
      </c>
    </row>
    <row r="72" spans="1:4" ht="10.5" customHeight="1">
      <c r="A72" s="44" t="s">
        <v>220</v>
      </c>
      <c r="B72" s="119">
        <f>B55/B8</f>
        <v>8.531024045737347</v>
      </c>
      <c r="C72" s="119">
        <f>C55/C8</f>
        <v>7.35671838890723</v>
      </c>
      <c r="D72" s="119">
        <f>D55/D8</f>
        <v>7.831552706552706</v>
      </c>
    </row>
    <row r="73" spans="2:4" ht="11.25" customHeight="1">
      <c r="B73" s="120"/>
      <c r="C73" s="120"/>
      <c r="D73" s="120"/>
    </row>
    <row r="74" spans="1:4" ht="11.25" customHeight="1">
      <c r="A74" s="110"/>
      <c r="B74" s="109"/>
      <c r="D74" s="109"/>
    </row>
    <row r="75" spans="1:4" ht="11.25" customHeight="1">
      <c r="A75" s="110"/>
      <c r="B75" s="121"/>
      <c r="C75" s="121"/>
      <c r="D75" s="121"/>
    </row>
    <row r="76" ht="11.25" customHeight="1">
      <c r="A76" s="110"/>
    </row>
    <row r="77" spans="1:4" ht="11.25" customHeight="1">
      <c r="A77" s="110" t="s">
        <v>158</v>
      </c>
      <c r="B77" s="121"/>
      <c r="C77" s="122"/>
      <c r="D77" s="122"/>
    </row>
    <row r="78" spans="1:4" ht="11.25" customHeight="1">
      <c r="A78" s="110" t="s">
        <v>119</v>
      </c>
      <c r="B78" s="123"/>
      <c r="C78" s="123"/>
      <c r="D78" s="123"/>
    </row>
    <row r="79" spans="1:4" ht="11.25" customHeight="1">
      <c r="A79" s="110"/>
      <c r="B79" s="123"/>
      <c r="C79" s="123"/>
      <c r="D79" s="123"/>
    </row>
    <row r="80" spans="1:4" ht="11.25" customHeight="1">
      <c r="A80" s="110"/>
      <c r="B80" s="124"/>
      <c r="C80" s="124"/>
      <c r="D80" s="124"/>
    </row>
    <row r="81" spans="1:4" ht="11.25" customHeight="1">
      <c r="A81" s="110" t="s">
        <v>109</v>
      </c>
      <c r="B81" s="1"/>
      <c r="C81" s="123"/>
      <c r="D81" s="123"/>
    </row>
    <row r="82" spans="1:4" ht="11.25" customHeight="1">
      <c r="A82" s="89" t="s">
        <v>120</v>
      </c>
      <c r="B82" s="1"/>
      <c r="C82" s="125"/>
      <c r="D82" s="125"/>
    </row>
    <row r="83" spans="1:4" ht="11.25" customHeight="1">
      <c r="A83" s="89" t="s">
        <v>121</v>
      </c>
      <c r="B83" s="123"/>
      <c r="C83" s="125"/>
      <c r="D83" s="125"/>
    </row>
    <row r="84" spans="2:4" ht="11.25" customHeight="1">
      <c r="B84" s="123"/>
      <c r="C84" s="125"/>
      <c r="D84" s="125"/>
    </row>
    <row r="85" spans="1:4" ht="11.25" customHeight="1">
      <c r="A85" s="110" t="s">
        <v>110</v>
      </c>
      <c r="B85" s="123"/>
      <c r="C85" s="125"/>
      <c r="D85" s="125"/>
    </row>
    <row r="86" spans="1:4" ht="11.25" customHeight="1">
      <c r="A86" s="89" t="s">
        <v>123</v>
      </c>
      <c r="B86" s="126"/>
      <c r="C86" s="127"/>
      <c r="D86" s="127"/>
    </row>
    <row r="87" spans="2:4" ht="11.25" customHeight="1">
      <c r="B87" s="126"/>
      <c r="C87" s="127"/>
      <c r="D87" s="127"/>
    </row>
    <row r="88" ht="11.25" customHeight="1">
      <c r="A88" s="110" t="s">
        <v>111</v>
      </c>
    </row>
    <row r="89" ht="11.25" customHeight="1">
      <c r="A89" s="89" t="s">
        <v>122</v>
      </c>
    </row>
    <row r="90" spans="1:4" ht="11.25" customHeight="1">
      <c r="A90" s="110"/>
      <c r="B90" s="105"/>
      <c r="C90" s="105"/>
      <c r="D90" s="105"/>
    </row>
    <row r="91" spans="1:4" ht="11.25" customHeight="1">
      <c r="A91" s="110" t="s">
        <v>112</v>
      </c>
      <c r="B91" s="105"/>
      <c r="C91" s="105"/>
      <c r="D91" s="105"/>
    </row>
    <row r="92" spans="1:4" ht="11.25" customHeight="1">
      <c r="A92" s="89" t="s">
        <v>124</v>
      </c>
      <c r="B92" s="105"/>
      <c r="C92" s="105"/>
      <c r="D92" s="105"/>
    </row>
    <row r="93" spans="1:4" ht="11.25" customHeight="1">
      <c r="A93" s="89" t="s">
        <v>125</v>
      </c>
      <c r="B93" s="105"/>
      <c r="C93" s="105"/>
      <c r="D93" s="105"/>
    </row>
    <row r="94" spans="2:4" ht="11.25" customHeight="1">
      <c r="B94" s="105"/>
      <c r="C94" s="105"/>
      <c r="D94" s="105"/>
    </row>
    <row r="95" spans="1:4" ht="11.25" customHeight="1">
      <c r="A95" s="110" t="s">
        <v>113</v>
      </c>
      <c r="B95" s="105"/>
      <c r="C95" s="105"/>
      <c r="D95" s="105"/>
    </row>
    <row r="96" spans="1:4" ht="11.25" customHeight="1">
      <c r="A96" s="89" t="s">
        <v>126</v>
      </c>
      <c r="B96" s="105"/>
      <c r="C96" s="105"/>
      <c r="D96" s="105"/>
    </row>
    <row r="97" spans="1:4" ht="11.25" customHeight="1">
      <c r="A97" s="89" t="s">
        <v>127</v>
      </c>
      <c r="B97" s="105"/>
      <c r="C97" s="105"/>
      <c r="D97" s="105"/>
    </row>
    <row r="98" spans="2:4" ht="11.25" customHeight="1">
      <c r="B98" s="105"/>
      <c r="C98" s="105"/>
      <c r="D98" s="105"/>
    </row>
    <row r="99" spans="1:4" ht="11.25" customHeight="1">
      <c r="A99" s="128" t="s">
        <v>114</v>
      </c>
      <c r="B99" s="105"/>
      <c r="C99" s="105"/>
      <c r="D99" s="105"/>
    </row>
    <row r="100" spans="1:4" ht="11.25" customHeight="1">
      <c r="A100" s="89" t="s">
        <v>128</v>
      </c>
      <c r="B100" s="105"/>
      <c r="C100" s="105"/>
      <c r="D100" s="105"/>
    </row>
    <row r="101" spans="2:4" ht="11.25" customHeight="1">
      <c r="B101" s="105"/>
      <c r="C101" s="105"/>
      <c r="D101" s="105"/>
    </row>
    <row r="102" ht="11.25" customHeight="1">
      <c r="A102" s="110" t="s">
        <v>115</v>
      </c>
    </row>
    <row r="103" spans="1:4" ht="11.25" customHeight="1">
      <c r="A103" s="89" t="s">
        <v>129</v>
      </c>
      <c r="B103" s="1"/>
      <c r="C103" s="1"/>
      <c r="D103" s="1"/>
    </row>
    <row r="104" spans="2:4" ht="11.25" customHeight="1">
      <c r="B104" s="1"/>
      <c r="C104" s="1"/>
      <c r="D104" s="1"/>
    </row>
    <row r="105" spans="1:4" ht="11.25" customHeight="1">
      <c r="A105" s="110" t="s">
        <v>116</v>
      </c>
      <c r="B105" s="1"/>
      <c r="C105" s="1"/>
      <c r="D105" s="1"/>
    </row>
    <row r="106" spans="1:4" ht="11.25" customHeight="1">
      <c r="A106" s="89" t="s">
        <v>133</v>
      </c>
      <c r="B106" s="1"/>
      <c r="C106" s="1"/>
      <c r="D106" s="1"/>
    </row>
    <row r="107" spans="1:4" ht="11.25" customHeight="1">
      <c r="A107" s="110" t="s">
        <v>117</v>
      </c>
      <c r="B107" s="1"/>
      <c r="C107" s="1"/>
      <c r="D107" s="1"/>
    </row>
    <row r="108" spans="1:4" ht="11.25" customHeight="1">
      <c r="A108" s="110"/>
      <c r="B108" s="1"/>
      <c r="C108" s="1"/>
      <c r="D108" s="1"/>
    </row>
    <row r="109" spans="1:4" ht="11.25" customHeight="1">
      <c r="A109" s="110" t="s">
        <v>118</v>
      </c>
      <c r="B109" s="1"/>
      <c r="C109" s="1"/>
      <c r="D109" s="1"/>
    </row>
    <row r="110" spans="1:4" ht="11.25" customHeight="1">
      <c r="A110" s="89" t="s">
        <v>130</v>
      </c>
      <c r="B110" s="1"/>
      <c r="C110" s="1"/>
      <c r="D110" s="1"/>
    </row>
    <row r="111" spans="1:4" ht="11.25" customHeight="1">
      <c r="A111" s="89" t="s">
        <v>131</v>
      </c>
      <c r="B111" s="1"/>
      <c r="C111" s="1"/>
      <c r="D111" s="1"/>
    </row>
    <row r="112" spans="2:4" ht="11.25" customHeight="1">
      <c r="B112" s="1"/>
      <c r="C112" s="1"/>
      <c r="D112" s="1"/>
    </row>
    <row r="113" spans="1:4" ht="11.25" customHeight="1">
      <c r="A113" s="110" t="s">
        <v>135</v>
      </c>
      <c r="B113" s="1"/>
      <c r="C113" s="1"/>
      <c r="D113" s="1"/>
    </row>
    <row r="114" spans="1:4" ht="11.25" customHeight="1">
      <c r="A114" s="89" t="s">
        <v>136</v>
      </c>
      <c r="B114" s="1"/>
      <c r="C114" s="1"/>
      <c r="D114" s="1"/>
    </row>
    <row r="115" spans="1:4" ht="11.25" customHeight="1">
      <c r="A115" s="89" t="s">
        <v>134</v>
      </c>
      <c r="B115" s="1"/>
      <c r="C115" s="1"/>
      <c r="D115" s="1"/>
    </row>
    <row r="116" spans="2:4" ht="11.25" customHeight="1">
      <c r="B116" s="100"/>
      <c r="C116" s="100"/>
      <c r="D116" s="108"/>
    </row>
    <row r="117" spans="2:4" ht="11.25" customHeight="1">
      <c r="B117" s="100"/>
      <c r="C117" s="100"/>
      <c r="D117" s="108"/>
    </row>
    <row r="118" spans="1:4" ht="11.25" customHeight="1">
      <c r="A118" s="110" t="s">
        <v>119</v>
      </c>
      <c r="B118" s="100"/>
      <c r="C118" s="100"/>
      <c r="D118" s="100"/>
    </row>
    <row r="119" ht="11.25" customHeight="1"/>
    <row r="120" spans="1:4" ht="11.25">
      <c r="A120" s="110" t="s">
        <v>109</v>
      </c>
      <c r="B120" s="129"/>
      <c r="C120" s="129"/>
      <c r="D120" s="129"/>
    </row>
    <row r="121" spans="1:4" ht="11.25">
      <c r="A121" s="1" t="s">
        <v>137</v>
      </c>
      <c r="B121" s="129"/>
      <c r="C121" s="129"/>
      <c r="D121" s="129"/>
    </row>
    <row r="122" spans="1:4" ht="11.25">
      <c r="A122" s="1" t="s">
        <v>138</v>
      </c>
      <c r="B122" s="129"/>
      <c r="C122" s="129"/>
      <c r="D122" s="129"/>
    </row>
    <row r="123" spans="1:4" ht="11.25">
      <c r="A123" s="89" t="s">
        <v>139</v>
      </c>
      <c r="B123" s="129"/>
      <c r="C123" s="130"/>
      <c r="D123" s="130"/>
    </row>
    <row r="124" spans="2:4" ht="11.25">
      <c r="B124" s="129"/>
      <c r="C124" s="130"/>
      <c r="D124" s="130"/>
    </row>
    <row r="125" spans="1:4" ht="11.25">
      <c r="A125" s="110" t="s">
        <v>140</v>
      </c>
      <c r="C125" s="100"/>
      <c r="D125" s="100"/>
    </row>
    <row r="126" spans="1:4" ht="11.25">
      <c r="A126" s="89" t="s">
        <v>141</v>
      </c>
      <c r="C126" s="100"/>
      <c r="D126" s="100"/>
    </row>
    <row r="127" ht="11.25">
      <c r="A127" s="89" t="s">
        <v>142</v>
      </c>
    </row>
    <row r="128" ht="11.25">
      <c r="A128" s="89" t="s">
        <v>143</v>
      </c>
    </row>
    <row r="130" ht="11.25">
      <c r="A130" s="89" t="s">
        <v>144</v>
      </c>
    </row>
    <row r="131" ht="11.25">
      <c r="A131" s="89" t="s">
        <v>145</v>
      </c>
    </row>
    <row r="132" ht="11.25">
      <c r="A132" s="89" t="s">
        <v>146</v>
      </c>
    </row>
    <row r="133" ht="11.25">
      <c r="A133" s="89" t="s">
        <v>147</v>
      </c>
    </row>
    <row r="135" ht="11.25">
      <c r="A135" s="89" t="s">
        <v>148</v>
      </c>
    </row>
    <row r="136" ht="11.25">
      <c r="A136" s="89" t="s">
        <v>149</v>
      </c>
    </row>
    <row r="138" ht="11.25">
      <c r="A138" s="89" t="s">
        <v>150</v>
      </c>
    </row>
    <row r="139" ht="11.25">
      <c r="A139" s="89" t="s">
        <v>151</v>
      </c>
    </row>
    <row r="140" ht="11.25">
      <c r="A140" s="89" t="s">
        <v>152</v>
      </c>
    </row>
    <row r="142" ht="11.25">
      <c r="A142" s="89" t="s">
        <v>153</v>
      </c>
    </row>
    <row r="143" ht="11.25">
      <c r="A143" s="89" t="s">
        <v>154</v>
      </c>
    </row>
    <row r="144" ht="11.25">
      <c r="A144" s="89" t="s">
        <v>155</v>
      </c>
    </row>
    <row r="145" ht="11.25">
      <c r="A145" s="89" t="s">
        <v>156</v>
      </c>
    </row>
  </sheetData>
  <printOptions headings="1"/>
  <pageMargins left="0.66" right="0.32" top="0.62" bottom="0.59" header="0.5" footer="0.5"/>
  <pageSetup orientation="portrait" paperSize="9" scale="96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MARTINEZ-ABASCAL, Eduardo</dc:creator>
  <cp:keywords/>
  <dc:description/>
  <cp:lastModifiedBy>EMartinezAbascal</cp:lastModifiedBy>
  <cp:lastPrinted>2004-12-03T10:43:43Z</cp:lastPrinted>
  <dcterms:created xsi:type="dcterms:W3CDTF">2004-05-08T10:13:57Z</dcterms:created>
  <dcterms:modified xsi:type="dcterms:W3CDTF">2007-06-14T12:19:20Z</dcterms:modified>
  <cp:category/>
  <cp:version/>
  <cp:contentType/>
  <cp:contentStatus/>
</cp:coreProperties>
</file>