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91" yWindow="3105" windowWidth="12855" windowHeight="8340" tabRatio="631" activeTab="0"/>
  </bookViews>
  <sheets>
    <sheet name="Table 1 English" sheetId="1" r:id="rId1"/>
    <sheet name="Table 1 Español" sheetId="2" r:id="rId2"/>
    <sheet name="Tabla 1 Portugues" sheetId="3" r:id="rId3"/>
  </sheets>
  <definedNames>
    <definedName name="_xlnm.Print_Area" localSheetId="2">'Tabla 1 Portugues'!$A$1:$I$70</definedName>
    <definedName name="_xlnm.Print_Area" localSheetId="0">'Table 1 English'!$A$1:$I$70</definedName>
    <definedName name="_xlnm.Print_Area" localSheetId="1">'Table 1 Español'!$A$1:$I$70</definedName>
    <definedName name="solver_adj" localSheetId="2" hidden="1">'Tabla 1 Portugues'!$B$8</definedName>
    <definedName name="solver_adj" localSheetId="0" hidden="1">'Table 1 English'!$B$8</definedName>
    <definedName name="solver_adj" localSheetId="1" hidden="1">'Table 1 Español'!$B$8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0" hidden="1">100</definedName>
    <definedName name="solver_itr" localSheetId="1" hidden="1">100</definedName>
    <definedName name="solver_lin" localSheetId="2" hidden="1">2</definedName>
    <definedName name="solver_lin" localSheetId="0" hidden="1">2</definedName>
    <definedName name="solver_lin" localSheetId="1" hidden="1">2</definedName>
    <definedName name="solver_neg" localSheetId="2" hidden="1">2</definedName>
    <definedName name="solver_neg" localSheetId="0" hidden="1">2</definedName>
    <definedName name="solver_neg" localSheetId="1" hidden="1">2</definedName>
    <definedName name="solver_num" localSheetId="2" hidden="1">0</definedName>
    <definedName name="solver_num" localSheetId="0" hidden="1">0</definedName>
    <definedName name="solver_num" localSheetId="1" hidden="1">0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opt" localSheetId="2" hidden="1">'Tabla 1 Portugues'!$B$12</definedName>
    <definedName name="solver_opt" localSheetId="0" hidden="1">'Table 1 English'!$B$12</definedName>
    <definedName name="solver_opt" localSheetId="1" hidden="1">'Table 1 Español'!$B$12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0" hidden="1">0.05</definedName>
    <definedName name="solver_tol" localSheetId="1" hidden="1">0.05</definedName>
    <definedName name="solver_typ" localSheetId="2" hidden="1">3</definedName>
    <definedName name="solver_typ" localSheetId="0" hidden="1">3</definedName>
    <definedName name="solver_typ" localSheetId="1" hidden="1">3</definedName>
    <definedName name="solver_val" localSheetId="2" hidden="1">2000</definedName>
    <definedName name="solver_val" localSheetId="0" hidden="1">2000</definedName>
    <definedName name="solver_val" localSheetId="1" hidden="1">2000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<sst xmlns="http://schemas.openxmlformats.org/spreadsheetml/2006/main" count="348" uniqueCount="287">
  <si>
    <t>HIPOTESIS EN NEGRITA</t>
  </si>
  <si>
    <t>BALANCE CALCULADO EN FUNCION DEL AÑO QUE TERMINA NO DEL SIGUIENTE</t>
  </si>
  <si>
    <t>Gastos generales</t>
  </si>
  <si>
    <t>Intereses</t>
  </si>
  <si>
    <t>Amortización</t>
  </si>
  <si>
    <t>Impuestos</t>
  </si>
  <si>
    <t xml:space="preserve"> </t>
  </si>
  <si>
    <t>Crecimiento ventas</t>
  </si>
  <si>
    <t>Mano de obra en%</t>
  </si>
  <si>
    <t>Clientes días</t>
  </si>
  <si>
    <t>Proveedores días</t>
  </si>
  <si>
    <t>Incr. AF neto</t>
  </si>
  <si>
    <t>Incr. Deuda largo</t>
  </si>
  <si>
    <t>Pay out</t>
  </si>
  <si>
    <t>Real</t>
  </si>
  <si>
    <t>CMVen %</t>
  </si>
  <si>
    <t>Existencias días</t>
  </si>
  <si>
    <t>HIPOTESIS CUENTA DE RDOS</t>
  </si>
  <si>
    <t>HIPOTESIS DE BALANCE</t>
  </si>
  <si>
    <t>Sales</t>
  </si>
  <si>
    <t>COGS</t>
  </si>
  <si>
    <t>Gross Margin</t>
  </si>
  <si>
    <t>Salaries</t>
  </si>
  <si>
    <t>Overhead</t>
  </si>
  <si>
    <t>Financial expenses</t>
  </si>
  <si>
    <t>Depreciation</t>
  </si>
  <si>
    <t>EBIT</t>
  </si>
  <si>
    <t>EBT</t>
  </si>
  <si>
    <t>Net Income</t>
  </si>
  <si>
    <t>Purchases</t>
  </si>
  <si>
    <t>Growth of sales</t>
  </si>
  <si>
    <t>Cash</t>
  </si>
  <si>
    <t>Receivables</t>
  </si>
  <si>
    <t>Inventory</t>
  </si>
  <si>
    <t>Current assets</t>
  </si>
  <si>
    <t>Fixed Assets net</t>
  </si>
  <si>
    <t>Total assets</t>
  </si>
  <si>
    <t>Payables</t>
  </si>
  <si>
    <t>Bank Credit</t>
  </si>
  <si>
    <t>Current liabilities</t>
  </si>
  <si>
    <t>Loan</t>
  </si>
  <si>
    <t>Equity + reserves</t>
  </si>
  <si>
    <t>Net income of the year</t>
  </si>
  <si>
    <t>Total Liab.+ Equity</t>
  </si>
  <si>
    <t>Cash surplus</t>
  </si>
  <si>
    <t>NFO</t>
  </si>
  <si>
    <t>Total financing</t>
  </si>
  <si>
    <t>Equity</t>
  </si>
  <si>
    <t>EBITDA</t>
  </si>
  <si>
    <t>WC</t>
  </si>
  <si>
    <t>NFO / Sales in %</t>
  </si>
  <si>
    <t>(thousand of euros)</t>
  </si>
  <si>
    <t>Profit and Loss Statement</t>
  </si>
  <si>
    <t>Minimum cash</t>
  </si>
  <si>
    <t>cifra de cuadre de la P&amp;L</t>
  </si>
  <si>
    <t>Taxes (30%)</t>
  </si>
  <si>
    <t>New investments gross</t>
  </si>
  <si>
    <t>P&amp;L Ratios (Profitability ratios)</t>
  </si>
  <si>
    <t>EBITDA / Sales</t>
  </si>
  <si>
    <t>Assets</t>
  </si>
  <si>
    <t>Liabilities + Equity</t>
  </si>
  <si>
    <t>Taxes accrued</t>
  </si>
  <si>
    <t>ROS, return on sales</t>
  </si>
  <si>
    <t>Margin in %</t>
  </si>
  <si>
    <t>Short balance sheet</t>
  </si>
  <si>
    <t>NFO or current assets net</t>
  </si>
  <si>
    <t>AN, assets net</t>
  </si>
  <si>
    <t>Shortest  balance sheet version, used in operational finance</t>
  </si>
  <si>
    <t xml:space="preserve">     Credit needed (-)</t>
  </si>
  <si>
    <t>Cash surplus (+)</t>
  </si>
  <si>
    <t>Balance sheet ratios</t>
  </si>
  <si>
    <t>Receivables in days</t>
  </si>
  <si>
    <t>Inventory in days</t>
  </si>
  <si>
    <t>Payables in days</t>
  </si>
  <si>
    <t>Leverage = Liab. / Equity</t>
  </si>
  <si>
    <t>ROE, return on equity</t>
  </si>
  <si>
    <t>FA net, fixed assets net</t>
  </si>
  <si>
    <t>Forecast</t>
  </si>
  <si>
    <t>Hypothesis for 2003 and 2004</t>
  </si>
  <si>
    <t>Growth of 20% and 10%</t>
  </si>
  <si>
    <t>COGS of 83% and 84%</t>
  </si>
  <si>
    <t>10% of FA previous year</t>
  </si>
  <si>
    <t>30% of EBT</t>
  </si>
  <si>
    <t>10% of Debt this year</t>
  </si>
  <si>
    <t>CFO cash flow  operations</t>
  </si>
  <si>
    <t>SUF 2002-04</t>
  </si>
  <si>
    <t>Increase with sales 20% and 10%</t>
  </si>
  <si>
    <t>Hypothesis</t>
  </si>
  <si>
    <t>Minimum 50</t>
  </si>
  <si>
    <t>90 days</t>
  </si>
  <si>
    <t>20 days</t>
  </si>
  <si>
    <t>Net FA constant</t>
  </si>
  <si>
    <t>30 days</t>
  </si>
  <si>
    <t>Taxes of the year</t>
  </si>
  <si>
    <t>Plug figure</t>
  </si>
  <si>
    <t>No dividends paid</t>
  </si>
  <si>
    <t>Pays 500 per year</t>
  </si>
  <si>
    <t>Debt (Credit + Loan)</t>
  </si>
  <si>
    <t>Gross margin / Sales</t>
  </si>
  <si>
    <t>Net income / Sales</t>
  </si>
  <si>
    <t xml:space="preserve">Net income / Equity </t>
  </si>
  <si>
    <t>ROA, return on net assets</t>
  </si>
  <si>
    <t>EBIT / Net assets</t>
  </si>
  <si>
    <t>Net income + depreciation</t>
  </si>
  <si>
    <t>EBIT/ Financial expenses</t>
  </si>
  <si>
    <t>ROS</t>
  </si>
  <si>
    <t>ROE</t>
  </si>
  <si>
    <t>ROA</t>
  </si>
  <si>
    <t>CMV</t>
  </si>
  <si>
    <t>Clientes</t>
  </si>
  <si>
    <t>Compras</t>
  </si>
  <si>
    <t>NOF</t>
  </si>
  <si>
    <t>COAF 2002-04</t>
  </si>
  <si>
    <t>Previsión</t>
  </si>
  <si>
    <t>Debt  / EBITDA</t>
  </si>
  <si>
    <t>Demonstrativo de Resultados</t>
  </si>
  <si>
    <t>(milhares de euros)</t>
  </si>
  <si>
    <t>Vendas</t>
  </si>
  <si>
    <t>Margem bruta</t>
  </si>
  <si>
    <t>Salários</t>
  </si>
  <si>
    <t>Despesas gerais</t>
  </si>
  <si>
    <t>Amortização</t>
  </si>
  <si>
    <t>EBIT ou BAIT</t>
  </si>
  <si>
    <t>Despesas financeiras</t>
  </si>
  <si>
    <t>EBT ou BAT</t>
  </si>
  <si>
    <t>Impostos (30%)</t>
  </si>
  <si>
    <t>LL Lucro líquido</t>
  </si>
  <si>
    <t>Índices do demonstrativo de resultados</t>
  </si>
  <si>
    <t>Crescimento das vendas</t>
  </si>
  <si>
    <t>Margem em %</t>
  </si>
  <si>
    <t>EBITDA / vendas</t>
  </si>
  <si>
    <t>CFO cash flow operacional</t>
  </si>
  <si>
    <t>EBIT/ juros</t>
  </si>
  <si>
    <t>Ativo</t>
  </si>
  <si>
    <t>Caixa</t>
  </si>
  <si>
    <t>Estoques</t>
  </si>
  <si>
    <t>Ativo circulante,  AC</t>
  </si>
  <si>
    <t>Ativo fixo líquido,  AF</t>
  </si>
  <si>
    <t>Ativo total</t>
  </si>
  <si>
    <t>Passivo</t>
  </si>
  <si>
    <t>Fornecedores</t>
  </si>
  <si>
    <t>Impostos a pagar</t>
  </si>
  <si>
    <t>Crédito bancário</t>
  </si>
  <si>
    <t>Passivo circulante</t>
  </si>
  <si>
    <t>Empréstimo bancário</t>
  </si>
  <si>
    <t>Recursos próprios</t>
  </si>
  <si>
    <t>Lucro do ano</t>
  </si>
  <si>
    <t>Total passivo</t>
  </si>
  <si>
    <t>Novo investimento bruto</t>
  </si>
  <si>
    <t>Balanço resumido</t>
  </si>
  <si>
    <t>Caixa excedente</t>
  </si>
  <si>
    <t>NOF ou circulante líquido</t>
  </si>
  <si>
    <t>AF ou ativo fixo líquido</t>
  </si>
  <si>
    <t>AN ou ativo líquido</t>
  </si>
  <si>
    <t>Dívida (a longo e a curto)</t>
  </si>
  <si>
    <t>Recursos próprios + Lucro</t>
  </si>
  <si>
    <t>Total de financiamento</t>
  </si>
  <si>
    <t>Extrato do balanço utilizado em finanças operacionais</t>
  </si>
  <si>
    <t>CG</t>
  </si>
  <si>
    <t>Caixa excedente (+)</t>
  </si>
  <si>
    <t xml:space="preserve">     ou crédito necessário (-)</t>
  </si>
  <si>
    <t>Índices do balanço</t>
  </si>
  <si>
    <t>Dias de cobrança</t>
  </si>
  <si>
    <t>Dias de estoque</t>
  </si>
  <si>
    <t>Dias de pagamento</t>
  </si>
  <si>
    <t>NOF / Vendas em %</t>
  </si>
  <si>
    <t>Alavancamento</t>
  </si>
  <si>
    <t>Dívida / Ebitda</t>
  </si>
  <si>
    <t>HIPÓTESES EM NEGRITO</t>
  </si>
  <si>
    <t>BALANÇO CALCULADO EM FUNÇÃO DO ANO QUE TERMINA E NÃO DO ANO SEGUINTE</t>
  </si>
  <si>
    <t>HIPÓTESES DEMONSTRATIVO DE RESULTADOS</t>
  </si>
  <si>
    <t>Mão de obra em %</t>
  </si>
  <si>
    <t>Juros</t>
  </si>
  <si>
    <t>Impostos</t>
  </si>
  <si>
    <t>HIPÓTESES DO BALANÇO</t>
  </si>
  <si>
    <t>Clientes dias</t>
  </si>
  <si>
    <t>Estoques dias</t>
  </si>
  <si>
    <t>Fornecedores dias</t>
  </si>
  <si>
    <t>Incr. AF líquido</t>
  </si>
  <si>
    <t>Incr. Dívida longo</t>
  </si>
  <si>
    <t>valor de cuadre da P&amp;L</t>
  </si>
  <si>
    <t>Hipóteses para 2003 e 2004</t>
  </si>
  <si>
    <t>Crescimento 20% e 10%</t>
  </si>
  <si>
    <t>CMV de  83% e 84%</t>
  </si>
  <si>
    <t>Cresce com as vendas, 20% e 10%</t>
  </si>
  <si>
    <t>10% do AF do ano anterior</t>
  </si>
  <si>
    <t>10% da dívida deste ano</t>
  </si>
  <si>
    <t>30% do EBT</t>
  </si>
  <si>
    <t>Margem bruta / vendas</t>
  </si>
  <si>
    <t>Lucro líquido / vendas</t>
  </si>
  <si>
    <t>Lucro líquido / recursos próprios</t>
  </si>
  <si>
    <t>EBIT / ativo líquido</t>
  </si>
  <si>
    <t>Lucro líquido + amortização</t>
  </si>
  <si>
    <t>Hipóteses</t>
  </si>
  <si>
    <t>Caixa mínimo 50</t>
  </si>
  <si>
    <t>90 dias</t>
  </si>
  <si>
    <t>20 dias</t>
  </si>
  <si>
    <t>AF líquido constante</t>
  </si>
  <si>
    <t>30 dias</t>
  </si>
  <si>
    <t>Impostos del ano</t>
  </si>
  <si>
    <t>Número de fechamento</t>
  </si>
  <si>
    <t>Devolve  500 por ano</t>
  </si>
  <si>
    <t>Não paga dividendos</t>
  </si>
  <si>
    <t>Cuenta de Resultados</t>
  </si>
  <si>
    <t>(miles de euros)</t>
  </si>
  <si>
    <t>Hipótesis para 2003 y 2004</t>
  </si>
  <si>
    <t>Ventas</t>
  </si>
  <si>
    <t>Crecimiento 20% y 10%</t>
  </si>
  <si>
    <t>CMV del  83% y 84%</t>
  </si>
  <si>
    <t>Margen bruto</t>
  </si>
  <si>
    <t>Salarios</t>
  </si>
  <si>
    <t>Crece con las ventas, 20% y 10%</t>
  </si>
  <si>
    <t>10% del AF del año anterior</t>
  </si>
  <si>
    <t>EBIT o BAIT</t>
  </si>
  <si>
    <t>Gastos financieros</t>
  </si>
  <si>
    <t>10% de la deuda de este año</t>
  </si>
  <si>
    <t>EBT o BAT</t>
  </si>
  <si>
    <t>Impuestos (30%)</t>
  </si>
  <si>
    <t>30% de EBT</t>
  </si>
  <si>
    <t xml:space="preserve">BN Beneficio neto </t>
  </si>
  <si>
    <t>Ratios de cuenta de resultados</t>
  </si>
  <si>
    <t>Crecimiento de ventas</t>
  </si>
  <si>
    <t>Margen en %</t>
  </si>
  <si>
    <t>Margen bruto / ventas</t>
  </si>
  <si>
    <t>EBITDA / ventas</t>
  </si>
  <si>
    <t>Beneficio neto / ventas</t>
  </si>
  <si>
    <t>Beneficio neto / recursos propios</t>
  </si>
  <si>
    <t>EBIT / activo neto</t>
  </si>
  <si>
    <t>CFO cash flow operativo</t>
  </si>
  <si>
    <t>Beneficio neto + amortización</t>
  </si>
  <si>
    <t>EBIT/ intereses</t>
  </si>
  <si>
    <t>Activo</t>
  </si>
  <si>
    <t>Hipótesis</t>
  </si>
  <si>
    <t>Caja</t>
  </si>
  <si>
    <t>Caja mínima 50</t>
  </si>
  <si>
    <t>90 días</t>
  </si>
  <si>
    <t>Existencias</t>
  </si>
  <si>
    <t>20 días</t>
  </si>
  <si>
    <t>Activo circulante,  AC</t>
  </si>
  <si>
    <t>Activo fijo neto,  AF</t>
  </si>
  <si>
    <t>AF neto constante</t>
  </si>
  <si>
    <t>Activo total</t>
  </si>
  <si>
    <t>Pasivo</t>
  </si>
  <si>
    <t>Proveedores</t>
  </si>
  <si>
    <t>30 días</t>
  </si>
  <si>
    <t>Impuestos a pagar</t>
  </si>
  <si>
    <t>Impuestos del año</t>
  </si>
  <si>
    <t>Crédito bancario</t>
  </si>
  <si>
    <t>Cifra de cierre</t>
  </si>
  <si>
    <t>Pasivo circulante</t>
  </si>
  <si>
    <t>Préstamo bancario</t>
  </si>
  <si>
    <t>Devuelve  500 por año</t>
  </si>
  <si>
    <t>Recursos propios</t>
  </si>
  <si>
    <t>No paga dividendos</t>
  </si>
  <si>
    <t xml:space="preserve">Beneficio del año </t>
  </si>
  <si>
    <t>Total pasivo</t>
  </si>
  <si>
    <t>Nueva inversión bruta</t>
  </si>
  <si>
    <t>Balance resumido</t>
  </si>
  <si>
    <t>Caja excedente</t>
  </si>
  <si>
    <t>NOF o circulante neto</t>
  </si>
  <si>
    <t>AF o activo fijo neto</t>
  </si>
  <si>
    <t>AN o activos netos</t>
  </si>
  <si>
    <t>Deuda (a largo y corto)</t>
  </si>
  <si>
    <t>Recursos propios + Beneficio</t>
  </si>
  <si>
    <t>Total financiación</t>
  </si>
  <si>
    <t>Extracto del balance  usado en finanzas operativas</t>
  </si>
  <si>
    <t>FM</t>
  </si>
  <si>
    <t>Caja excedente (+)</t>
  </si>
  <si>
    <t xml:space="preserve">     o crédito necesario (-)</t>
  </si>
  <si>
    <t>Ratios de balance</t>
  </si>
  <si>
    <t>Días de cobro</t>
  </si>
  <si>
    <t>Días de existencias</t>
  </si>
  <si>
    <t>Días de pago</t>
  </si>
  <si>
    <t>NOF / Ventas en %</t>
  </si>
  <si>
    <t>Apalancamiento</t>
  </si>
  <si>
    <t>Deuda / Ebitda</t>
  </si>
  <si>
    <t>HIPÓTESIS EN NEGRITA</t>
  </si>
  <si>
    <t>BALANCE CALCULADO EN FUNCIÓN DEL AÑO QUE TERMINA NO DEL SIGUIENTE</t>
  </si>
  <si>
    <t>HIPÓTESIS CUENTA DE RDOS</t>
  </si>
  <si>
    <t>Mano de obra en %</t>
  </si>
  <si>
    <t>HIPÓTESIS DE BALANCE</t>
  </si>
  <si>
    <t>Year of 360 days</t>
  </si>
  <si>
    <t>Based on COGS of this year</t>
  </si>
  <si>
    <t>Con año de  360 días</t>
  </si>
  <si>
    <t>Basado en CMV de este año</t>
  </si>
  <si>
    <t>Anno de  360 días</t>
  </si>
  <si>
    <t>Basado en CMV de iste anno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</si>
</sst>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.00_);[Red]\(&quot;$&quot;#,##0.00\)"/>
    <numFmt numFmtId="181" formatCode="0.0%"/>
    <numFmt numFmtId="182" formatCode="0.0"/>
    <numFmt numFmtId="183" formatCode="_-* #,##0\ &quot;Pts&quot;_-;\-* #,##0\ &quot;Pts&quot;_-;_-* &quot;-&quot;\ &quot;Pts&quot;_-;_-@_-"/>
    <numFmt numFmtId="184" formatCode="_-* #,##0\ _P_t_s_-;\-* #,##0\ _P_t_s_-;_-* &quot;-&quot;\ _P_t_s_-;_-@_-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Geneva"/>
      <family val="0"/>
    </font>
    <font>
      <sz val="10"/>
      <name val="Arial"/>
      <family val="0"/>
    </font>
    <font>
      <b/>
      <i/>
      <sz val="10"/>
      <name val="Geneva"/>
      <family val="0"/>
    </font>
    <font>
      <i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84" fontId="9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left" indent="1"/>
    </xf>
    <xf numFmtId="16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9" fontId="8" fillId="0" borderId="0" xfId="0" applyNumberFormat="1" applyFont="1" applyAlignment="1">
      <alignment horizontal="righ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right" indent="1"/>
    </xf>
    <xf numFmtId="0" fontId="4" fillId="0" borderId="2" xfId="0" applyFont="1" applyBorder="1" applyAlignment="1">
      <alignment horizontal="left" indent="1"/>
    </xf>
    <xf numFmtId="3" fontId="4" fillId="0" borderId="2" xfId="0" applyNumberFormat="1" applyFont="1" applyBorder="1" applyAlignment="1">
      <alignment horizontal="right" indent="1"/>
    </xf>
    <xf numFmtId="0" fontId="4" fillId="0" borderId="3" xfId="0" applyFont="1" applyBorder="1" applyAlignment="1">
      <alignment/>
    </xf>
    <xf numFmtId="0" fontId="8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3" fontId="4" fillId="0" borderId="5" xfId="0" applyNumberFormat="1" applyFont="1" applyBorder="1" applyAlignment="1">
      <alignment horizontal="right" indent="1"/>
    </xf>
    <xf numFmtId="0" fontId="8" fillId="0" borderId="0" xfId="0" applyFont="1" applyAlignment="1">
      <alignment/>
    </xf>
    <xf numFmtId="0" fontId="4" fillId="0" borderId="6" xfId="0" applyFont="1" applyBorder="1" applyAlignment="1">
      <alignment horizontal="left" indent="1"/>
    </xf>
    <xf numFmtId="3" fontId="4" fillId="0" borderId="0" xfId="0" applyNumberFormat="1" applyFont="1" applyBorder="1" applyAlignment="1">
      <alignment horizontal="right" indent="1"/>
    </xf>
    <xf numFmtId="0" fontId="4" fillId="0" borderId="1" xfId="0" applyFont="1" applyBorder="1" applyAlignment="1">
      <alignment horizontal="left" indent="1"/>
    </xf>
    <xf numFmtId="3" fontId="4" fillId="0" borderId="0" xfId="0" applyNumberFormat="1" applyFont="1" applyAlignment="1">
      <alignment horizontal="right" indent="1"/>
    </xf>
    <xf numFmtId="9" fontId="4" fillId="0" borderId="0" xfId="0" applyNumberFormat="1" applyFont="1" applyAlignment="1">
      <alignment horizontal="right" indent="1"/>
    </xf>
    <xf numFmtId="9" fontId="4" fillId="0" borderId="0" xfId="21" applyFont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4" fillId="0" borderId="5" xfId="0" applyFont="1" applyBorder="1" applyAlignment="1">
      <alignment horizontal="left" indent="1"/>
    </xf>
    <xf numFmtId="3" fontId="4" fillId="0" borderId="7" xfId="0" applyNumberFormat="1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4" fillId="0" borderId="7" xfId="0" applyFont="1" applyBorder="1" applyAlignment="1">
      <alignment horizontal="left" indent="1"/>
    </xf>
    <xf numFmtId="1" fontId="4" fillId="0" borderId="0" xfId="0" applyNumberFormat="1" applyFont="1" applyAlignment="1">
      <alignment horizontal="right" indent="1"/>
    </xf>
    <xf numFmtId="9" fontId="8" fillId="0" borderId="0" xfId="21" applyFont="1" applyAlignment="1">
      <alignment horizontal="right" indent="1"/>
    </xf>
    <xf numFmtId="4" fontId="4" fillId="0" borderId="0" xfId="15" applyFont="1" applyAlignment="1">
      <alignment horizontal="right" indent="1"/>
    </xf>
    <xf numFmtId="1" fontId="4" fillId="0" borderId="0" xfId="0" applyNumberFormat="1" applyFont="1" applyBorder="1" applyAlignment="1">
      <alignment horizontal="right" indent="1"/>
    </xf>
    <xf numFmtId="1" fontId="8" fillId="0" borderId="0" xfId="21" applyNumberFormat="1" applyFont="1" applyAlignment="1">
      <alignment horizontal="right" indent="1"/>
    </xf>
    <xf numFmtId="0" fontId="11" fillId="0" borderId="0" xfId="0" applyFont="1" applyAlignment="1">
      <alignment horizontal="left" indent="1"/>
    </xf>
    <xf numFmtId="9" fontId="11" fillId="0" borderId="0" xfId="0" applyNumberFormat="1" applyFont="1" applyAlignment="1">
      <alignment horizontal="left" indent="1"/>
    </xf>
    <xf numFmtId="1" fontId="11" fillId="0" borderId="0" xfId="0" applyNumberFormat="1" applyFont="1" applyBorder="1" applyAlignment="1">
      <alignment horizontal="right" indent="1"/>
    </xf>
    <xf numFmtId="3" fontId="11" fillId="0" borderId="0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10" fillId="0" borderId="3" xfId="0" applyFont="1" applyBorder="1" applyAlignment="1">
      <alignment horizontal="center"/>
    </xf>
    <xf numFmtId="1" fontId="8" fillId="0" borderId="0" xfId="0" applyNumberFormat="1" applyFont="1" applyBorder="1" applyAlignment="1">
      <alignment horizontal="right" indent="1"/>
    </xf>
    <xf numFmtId="9" fontId="2" fillId="0" borderId="0" xfId="21" applyFont="1" applyBorder="1" applyAlignment="1">
      <alignment/>
    </xf>
    <xf numFmtId="16" fontId="8" fillId="0" borderId="0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right" indent="1"/>
    </xf>
    <xf numFmtId="9" fontId="11" fillId="0" borderId="0" xfId="0" applyNumberFormat="1" applyFont="1" applyBorder="1" applyAlignment="1">
      <alignment horizontal="right" indent="1"/>
    </xf>
    <xf numFmtId="9" fontId="11" fillId="0" borderId="0" xfId="21" applyFont="1" applyBorder="1" applyAlignment="1">
      <alignment horizontal="right" indent="1"/>
    </xf>
    <xf numFmtId="181" fontId="11" fillId="0" borderId="0" xfId="0" applyNumberFormat="1" applyFont="1" applyBorder="1" applyAlignment="1">
      <alignment horizontal="right" indent="1"/>
    </xf>
    <xf numFmtId="3" fontId="11" fillId="0" borderId="0" xfId="21" applyNumberFormat="1" applyFont="1" applyBorder="1" applyAlignment="1">
      <alignment horizontal="right" indent="1"/>
    </xf>
    <xf numFmtId="1" fontId="10" fillId="0" borderId="0" xfId="0" applyNumberFormat="1" applyFont="1" applyBorder="1" applyAlignment="1">
      <alignment horizontal="right" indent="1"/>
    </xf>
    <xf numFmtId="182" fontId="11" fillId="0" borderId="0" xfId="0" applyNumberFormat="1" applyFont="1" applyBorder="1" applyAlignment="1">
      <alignment horizontal="right" indent="1"/>
    </xf>
    <xf numFmtId="9" fontId="4" fillId="0" borderId="0" xfId="0" applyNumberFormat="1" applyFont="1" applyBorder="1" applyAlignment="1">
      <alignment horizontal="right" indent="1"/>
    </xf>
    <xf numFmtId="9" fontId="8" fillId="0" borderId="0" xfId="0" applyNumberFormat="1" applyFont="1" applyBorder="1" applyAlignment="1">
      <alignment horizontal="right" indent="1"/>
    </xf>
    <xf numFmtId="9" fontId="8" fillId="0" borderId="0" xfId="21" applyFont="1" applyBorder="1" applyAlignment="1">
      <alignment horizontal="right" indent="1"/>
    </xf>
    <xf numFmtId="1" fontId="8" fillId="0" borderId="0" xfId="21" applyNumberFormat="1" applyFont="1" applyBorder="1" applyAlignment="1">
      <alignment horizontal="right" indent="1"/>
    </xf>
    <xf numFmtId="9" fontId="4" fillId="0" borderId="0" xfId="21" applyFont="1" applyBorder="1" applyAlignment="1">
      <alignment horizontal="right" indent="1"/>
    </xf>
    <xf numFmtId="4" fontId="4" fillId="0" borderId="0" xfId="15" applyFont="1" applyBorder="1" applyAlignment="1">
      <alignment horizontal="right" indent="1"/>
    </xf>
    <xf numFmtId="0" fontId="8" fillId="0" borderId="0" xfId="0" applyFont="1" applyBorder="1" applyAlignment="1">
      <alignment horizontal="right" indent="1"/>
    </xf>
    <xf numFmtId="3" fontId="4" fillId="0" borderId="8" xfId="0" applyNumberFormat="1" applyFont="1" applyBorder="1" applyAlignment="1">
      <alignment horizontal="right" indent="1"/>
    </xf>
    <xf numFmtId="1" fontId="10" fillId="0" borderId="3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right" indent="1"/>
    </xf>
    <xf numFmtId="16" fontId="8" fillId="2" borderId="1" xfId="0" applyNumberFormat="1" applyFont="1" applyFill="1" applyBorder="1" applyAlignment="1">
      <alignment horizontal="right" indent="1"/>
    </xf>
    <xf numFmtId="1" fontId="8" fillId="2" borderId="2" xfId="0" applyNumberFormat="1" applyFont="1" applyFill="1" applyBorder="1" applyAlignment="1">
      <alignment horizontal="right" indent="1"/>
    </xf>
    <xf numFmtId="1" fontId="10" fillId="2" borderId="3" xfId="0" applyNumberFormat="1" applyFont="1" applyFill="1" applyBorder="1" applyAlignment="1">
      <alignment horizontal="right" indent="1"/>
    </xf>
    <xf numFmtId="16" fontId="8" fillId="2" borderId="1" xfId="0" applyNumberFormat="1" applyFont="1" applyFill="1" applyBorder="1" applyAlignment="1">
      <alignment horizontal="center"/>
    </xf>
    <xf numFmtId="1" fontId="10" fillId="2" borderId="9" xfId="0" applyNumberFormat="1" applyFont="1" applyFill="1" applyBorder="1" applyAlignment="1">
      <alignment horizontal="right" indent="1"/>
    </xf>
    <xf numFmtId="0" fontId="4" fillId="0" borderId="1" xfId="0" applyFont="1" applyBorder="1" applyAlignment="1" quotePrefix="1">
      <alignment horizontal="left" indent="1"/>
    </xf>
    <xf numFmtId="0" fontId="8" fillId="2" borderId="10" xfId="0" applyFont="1" applyFill="1" applyBorder="1" applyAlignment="1">
      <alignment horizontal="left" indent="1"/>
    </xf>
    <xf numFmtId="16" fontId="8" fillId="0" borderId="8" xfId="0" applyNumberFormat="1" applyFont="1" applyBorder="1" applyAlignment="1">
      <alignment horizontal="right" indent="1"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4" fillId="2" borderId="4" xfId="0" applyFont="1" applyFill="1" applyBorder="1" applyAlignment="1">
      <alignment horizontal="left" indent="2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2" borderId="14" xfId="0" applyFont="1" applyFill="1" applyBorder="1" applyAlignment="1">
      <alignment horizontal="left" indent="1"/>
    </xf>
    <xf numFmtId="0" fontId="11" fillId="0" borderId="0" xfId="0" applyFont="1" applyBorder="1" applyAlignment="1">
      <alignment/>
    </xf>
    <xf numFmtId="0" fontId="11" fillId="0" borderId="4" xfId="0" applyFont="1" applyBorder="1" applyAlignment="1">
      <alignment horizontal="left" indent="1"/>
    </xf>
    <xf numFmtId="9" fontId="11" fillId="0" borderId="4" xfId="0" applyNumberFormat="1" applyFont="1" applyBorder="1" applyAlignment="1" quotePrefix="1">
      <alignment horizontal="left" indent="1"/>
    </xf>
    <xf numFmtId="0" fontId="11" fillId="0" borderId="4" xfId="0" applyFont="1" applyBorder="1" applyAlignment="1" quotePrefix="1">
      <alignment horizontal="left" indent="1"/>
    </xf>
    <xf numFmtId="182" fontId="11" fillId="0" borderId="0" xfId="21" applyNumberFormat="1" applyFont="1" applyBorder="1" applyAlignment="1">
      <alignment horizontal="right" indent="1"/>
    </xf>
    <xf numFmtId="0" fontId="8" fillId="2" borderId="4" xfId="0" applyFont="1" applyFill="1" applyBorder="1" applyAlignment="1">
      <alignment horizontal="left" indent="1"/>
    </xf>
    <xf numFmtId="3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11" fillId="2" borderId="0" xfId="0" applyNumberFormat="1" applyFont="1" applyFill="1" applyBorder="1" applyAlignment="1">
      <alignment horizontal="right" indent="1"/>
    </xf>
    <xf numFmtId="3" fontId="11" fillId="0" borderId="0" xfId="0" applyNumberFormat="1" applyFont="1" applyBorder="1" applyAlignment="1">
      <alignment horizontal="right"/>
    </xf>
    <xf numFmtId="0" fontId="11" fillId="0" borderId="6" xfId="0" applyFont="1" applyBorder="1" applyAlignment="1">
      <alignment horizontal="left" indent="1"/>
    </xf>
    <xf numFmtId="182" fontId="11" fillId="0" borderId="3" xfId="0" applyNumberFormat="1" applyFont="1" applyBorder="1" applyAlignment="1">
      <alignment horizontal="right" indent="1"/>
    </xf>
    <xf numFmtId="9" fontId="4" fillId="0" borderId="3" xfId="0" applyNumberFormat="1" applyFont="1" applyBorder="1" applyAlignment="1">
      <alignment horizontal="right" indent="1"/>
    </xf>
    <xf numFmtId="0" fontId="10" fillId="0" borderId="14" xfId="0" applyFont="1" applyBorder="1" applyAlignment="1">
      <alignment horizontal="left" indent="1"/>
    </xf>
    <xf numFmtId="9" fontId="11" fillId="0" borderId="4" xfId="0" applyNumberFormat="1" applyFont="1" applyBorder="1" applyAlignment="1">
      <alignment horizontal="left" indent="1"/>
    </xf>
    <xf numFmtId="0" fontId="11" fillId="0" borderId="13" xfId="0" applyFont="1" applyBorder="1" applyAlignment="1">
      <alignment horizontal="right"/>
    </xf>
    <xf numFmtId="0" fontId="1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showGridLines="0" tabSelected="1" view="pageBreakPreview" zoomScaleSheetLayoutView="100" workbookViewId="0" topLeftCell="A1">
      <selection activeCell="B65" sqref="B65:D67"/>
    </sheetView>
  </sheetViews>
  <sheetFormatPr defaultColWidth="9.00390625" defaultRowHeight="12"/>
  <cols>
    <col min="1" max="1" width="25.75390625" style="1" customWidth="1"/>
    <col min="2" max="2" width="10.75390625" style="4" customWidth="1"/>
    <col min="3" max="4" width="10.75390625" style="6" customWidth="1"/>
    <col min="5" max="5" width="5.00390625" style="7" customWidth="1"/>
    <col min="6" max="6" width="8.00390625" style="6" customWidth="1"/>
    <col min="7" max="7" width="5.00390625" style="6" customWidth="1"/>
    <col min="8" max="8" width="8.00390625" style="6" customWidth="1"/>
    <col min="9" max="9" width="12.375" style="6" customWidth="1"/>
    <col min="10" max="16384" width="11.375" style="6" customWidth="1"/>
  </cols>
  <sheetData>
    <row r="1" spans="1:11" ht="12.75" customHeight="1">
      <c r="A1" s="64" t="s">
        <v>52</v>
      </c>
      <c r="B1" s="57" t="s">
        <v>14</v>
      </c>
      <c r="C1" s="58" t="s">
        <v>77</v>
      </c>
      <c r="D1" s="58" t="s">
        <v>77</v>
      </c>
      <c r="E1" s="65"/>
      <c r="F1" s="66"/>
      <c r="G1" s="66"/>
      <c r="H1" s="66"/>
      <c r="I1" s="67"/>
      <c r="K1" s="15"/>
    </row>
    <row r="2" spans="1:11" ht="11.25" customHeight="1">
      <c r="A2" s="68" t="s">
        <v>51</v>
      </c>
      <c r="B2" s="59">
        <v>2002</v>
      </c>
      <c r="C2" s="59">
        <v>2003</v>
      </c>
      <c r="D2" s="59">
        <v>2004</v>
      </c>
      <c r="E2" s="38"/>
      <c r="F2" s="56" t="s">
        <v>78</v>
      </c>
      <c r="G2" s="11"/>
      <c r="H2" s="11"/>
      <c r="I2" s="69"/>
      <c r="K2" s="15"/>
    </row>
    <row r="3" spans="1:9" ht="11.25" customHeight="1">
      <c r="A3" s="18" t="s">
        <v>19</v>
      </c>
      <c r="B3" s="14">
        <v>30000</v>
      </c>
      <c r="C3" s="14">
        <f>B3*(1+C75)</f>
        <v>36000</v>
      </c>
      <c r="D3" s="8">
        <f>C3*(1+D75)</f>
        <v>39600</v>
      </c>
      <c r="E3" s="17"/>
      <c r="F3" s="39" t="s">
        <v>79</v>
      </c>
      <c r="G3" s="39"/>
      <c r="H3" s="7"/>
      <c r="I3" s="70"/>
    </row>
    <row r="4" spans="1:27" s="11" customFormat="1" ht="11.25" customHeight="1">
      <c r="A4" s="9" t="s">
        <v>20</v>
      </c>
      <c r="B4" s="10">
        <v>24600</v>
      </c>
      <c r="C4" s="10">
        <f>C3*C76</f>
        <v>29880</v>
      </c>
      <c r="D4" s="10">
        <f>D3*D76</f>
        <v>33264</v>
      </c>
      <c r="E4" s="17"/>
      <c r="F4" s="39" t="s">
        <v>80</v>
      </c>
      <c r="G4" s="39"/>
      <c r="H4" s="7"/>
      <c r="I4" s="7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9" s="7" customFormat="1" ht="11.25" customHeight="1">
      <c r="A5" s="13" t="s">
        <v>21</v>
      </c>
      <c r="B5" s="8">
        <v>5400</v>
      </c>
      <c r="C5" s="8">
        <f>C3-C4</f>
        <v>6120</v>
      </c>
      <c r="D5" s="8">
        <f>D3-D4</f>
        <v>6336</v>
      </c>
      <c r="E5" s="17"/>
      <c r="F5" s="39"/>
      <c r="G5" s="39"/>
      <c r="I5" s="71"/>
    </row>
    <row r="6" spans="1:14" ht="11.25" customHeight="1">
      <c r="A6" s="13" t="s">
        <v>22</v>
      </c>
      <c r="B6" s="14">
        <v>1800</v>
      </c>
      <c r="C6" s="14">
        <f>B6*(1+C75)</f>
        <v>2160</v>
      </c>
      <c r="D6" s="14">
        <f>C6*(1+D75)</f>
        <v>2376</v>
      </c>
      <c r="E6" s="17"/>
      <c r="F6" s="39" t="s">
        <v>86</v>
      </c>
      <c r="G6" s="39"/>
      <c r="H6" s="7"/>
      <c r="I6" s="70"/>
      <c r="J6" s="7"/>
      <c r="K6" s="32"/>
      <c r="L6" s="7"/>
      <c r="M6" s="7"/>
      <c r="N6" s="7"/>
    </row>
    <row r="7" spans="1:11" ht="11.25" customHeight="1">
      <c r="A7" s="16" t="s">
        <v>23</v>
      </c>
      <c r="B7" s="10">
        <v>470</v>
      </c>
      <c r="C7" s="10">
        <f>B7*(1+C75)</f>
        <v>564</v>
      </c>
      <c r="D7" s="10">
        <f>C7*(1+D75)</f>
        <v>620.4000000000001</v>
      </c>
      <c r="E7" s="17"/>
      <c r="F7" s="39" t="s">
        <v>86</v>
      </c>
      <c r="G7" s="39"/>
      <c r="H7" s="7"/>
      <c r="I7" s="70"/>
      <c r="J7" s="7"/>
      <c r="K7" s="32"/>
    </row>
    <row r="8" spans="1:11" ht="11.25" customHeight="1">
      <c r="A8" s="23" t="s">
        <v>48</v>
      </c>
      <c r="B8" s="14">
        <v>3130</v>
      </c>
      <c r="C8" s="14">
        <f>C5-C6-C7</f>
        <v>3396</v>
      </c>
      <c r="D8" s="14">
        <f>D5-D6-D7</f>
        <v>3339.6</v>
      </c>
      <c r="E8" s="17"/>
      <c r="F8" s="39"/>
      <c r="G8" s="39"/>
      <c r="H8" s="7"/>
      <c r="I8" s="70"/>
      <c r="K8" s="32"/>
    </row>
    <row r="9" spans="1:11" ht="11.25" customHeight="1">
      <c r="A9" s="9" t="s">
        <v>25</v>
      </c>
      <c r="B9" s="10">
        <v>600</v>
      </c>
      <c r="C9" s="10">
        <f>C80*C32</f>
        <v>600</v>
      </c>
      <c r="D9" s="10">
        <f>D80*D32</f>
        <v>600</v>
      </c>
      <c r="E9" s="17"/>
      <c r="F9" s="39" t="s">
        <v>81</v>
      </c>
      <c r="G9" s="39"/>
      <c r="H9" s="7"/>
      <c r="I9" s="70"/>
      <c r="K9" s="33"/>
    </row>
    <row r="10" spans="1:11" ht="11.25" customHeight="1">
      <c r="A10" s="13" t="s">
        <v>26</v>
      </c>
      <c r="B10" s="8">
        <v>2530</v>
      </c>
      <c r="C10" s="55">
        <f>C8-C9</f>
        <v>2796</v>
      </c>
      <c r="D10" s="8">
        <f>D8-D9</f>
        <v>2739.6</v>
      </c>
      <c r="E10" s="17"/>
      <c r="F10" s="39"/>
      <c r="G10" s="39"/>
      <c r="H10" s="7"/>
      <c r="I10" s="70"/>
      <c r="K10" s="32"/>
    </row>
    <row r="11" spans="1:9" ht="11.25" customHeight="1">
      <c r="A11" s="13" t="s">
        <v>24</v>
      </c>
      <c r="B11" s="10">
        <v>536.1724959533951</v>
      </c>
      <c r="C11" s="17">
        <f>C79*(C40+C38)</f>
        <v>591.9427030460323</v>
      </c>
      <c r="D11" s="10">
        <f>D79*(D40+D38)</f>
        <v>517.3135552582547</v>
      </c>
      <c r="E11" s="17"/>
      <c r="F11" s="39" t="s">
        <v>83</v>
      </c>
      <c r="G11" s="39"/>
      <c r="H11" s="72"/>
      <c r="I11" s="70"/>
    </row>
    <row r="12" spans="1:11" ht="11.25" customHeight="1">
      <c r="A12" s="18" t="s">
        <v>27</v>
      </c>
      <c r="B12" s="8">
        <v>1993.8275040466049</v>
      </c>
      <c r="C12" s="8">
        <f>C10-C11</f>
        <v>2204.0572969539676</v>
      </c>
      <c r="D12" s="8">
        <f>D10-D11</f>
        <v>2222.286444741745</v>
      </c>
      <c r="E12" s="17"/>
      <c r="F12" s="39"/>
      <c r="G12" s="39"/>
      <c r="H12" s="7"/>
      <c r="I12" s="70"/>
      <c r="K12" s="32"/>
    </row>
    <row r="13" spans="1:11" ht="11.25" customHeight="1">
      <c r="A13" s="9" t="s">
        <v>55</v>
      </c>
      <c r="B13" s="10">
        <v>598.1482512139814</v>
      </c>
      <c r="C13" s="10">
        <f>C12*C81</f>
        <v>661.2171890861903</v>
      </c>
      <c r="D13" s="10">
        <f>D12*D81</f>
        <v>666.6859334225235</v>
      </c>
      <c r="E13" s="17"/>
      <c r="F13" s="39" t="s">
        <v>82</v>
      </c>
      <c r="G13" s="39"/>
      <c r="H13" s="7"/>
      <c r="I13" s="70"/>
      <c r="K13" s="32"/>
    </row>
    <row r="14" spans="1:9" ht="11.25" customHeight="1">
      <c r="A14" s="9" t="s">
        <v>28</v>
      </c>
      <c r="B14" s="10">
        <v>1395.6792528326234</v>
      </c>
      <c r="C14" s="10">
        <f>C12-C13</f>
        <v>1542.8401078677773</v>
      </c>
      <c r="D14" s="10">
        <f>D12-D13</f>
        <v>1555.6005113192216</v>
      </c>
      <c r="E14" s="17"/>
      <c r="F14" s="39"/>
      <c r="G14" s="39"/>
      <c r="H14" s="72"/>
      <c r="I14" s="70"/>
    </row>
    <row r="15" spans="1:9" ht="11.25" customHeight="1">
      <c r="A15" s="13"/>
      <c r="B15" s="22"/>
      <c r="C15" s="22"/>
      <c r="D15" s="22"/>
      <c r="E15" s="22"/>
      <c r="F15" s="7"/>
      <c r="G15" s="7"/>
      <c r="H15" s="7"/>
      <c r="I15" s="70"/>
    </row>
    <row r="16" spans="1:9" ht="11.25" customHeight="1" thickBot="1">
      <c r="A16" s="91" t="s">
        <v>57</v>
      </c>
      <c r="B16" s="41"/>
      <c r="C16" s="41"/>
      <c r="D16" s="41"/>
      <c r="E16" s="41"/>
      <c r="F16" s="74"/>
      <c r="G16" s="74"/>
      <c r="H16" s="7"/>
      <c r="I16" s="70"/>
    </row>
    <row r="17" spans="1:9" ht="11.25" customHeight="1">
      <c r="A17" s="75" t="s">
        <v>30</v>
      </c>
      <c r="B17" s="42">
        <v>0.5</v>
      </c>
      <c r="C17" s="42">
        <f>C3/B3-1</f>
        <v>0.19999999999999996</v>
      </c>
      <c r="D17" s="42">
        <f>D3/C3-1</f>
        <v>0.10000000000000009</v>
      </c>
      <c r="E17" s="42"/>
      <c r="F17" s="74"/>
      <c r="G17" s="74"/>
      <c r="H17" s="7"/>
      <c r="I17" s="70"/>
    </row>
    <row r="18" spans="1:9" ht="11.25" customHeight="1">
      <c r="A18" s="75" t="s">
        <v>63</v>
      </c>
      <c r="B18" s="43">
        <v>0.18</v>
      </c>
      <c r="C18" s="43">
        <f>C5/C3</f>
        <v>0.17</v>
      </c>
      <c r="D18" s="43">
        <f>D5/D3</f>
        <v>0.16</v>
      </c>
      <c r="E18" s="43"/>
      <c r="F18" s="74" t="s">
        <v>98</v>
      </c>
      <c r="G18" s="74"/>
      <c r="H18" s="7"/>
      <c r="I18" s="70"/>
    </row>
    <row r="19" spans="1:9" ht="11.25" customHeight="1">
      <c r="A19" s="75" t="s">
        <v>58</v>
      </c>
      <c r="B19" s="43">
        <f>B8/B3</f>
        <v>0.10433333333333333</v>
      </c>
      <c r="C19" s="43">
        <f>C8/C3</f>
        <v>0.09433333333333334</v>
      </c>
      <c r="D19" s="43">
        <f>D8/D3</f>
        <v>0.08433333333333333</v>
      </c>
      <c r="E19" s="43"/>
      <c r="F19" s="74"/>
      <c r="G19" s="74"/>
      <c r="H19" s="7"/>
      <c r="I19" s="70"/>
    </row>
    <row r="20" spans="1:9" ht="11.25" customHeight="1">
      <c r="A20" s="92" t="s">
        <v>62</v>
      </c>
      <c r="B20" s="44">
        <f>B14/B3</f>
        <v>0.04652264176108745</v>
      </c>
      <c r="C20" s="44">
        <f>C14/C3</f>
        <v>0.04285666966299381</v>
      </c>
      <c r="D20" s="44">
        <f>D14/D3</f>
        <v>0.039282841194929835</v>
      </c>
      <c r="E20" s="44"/>
      <c r="F20" s="74" t="s">
        <v>99</v>
      </c>
      <c r="G20" s="74"/>
      <c r="H20" s="7"/>
      <c r="I20" s="70"/>
    </row>
    <row r="21" spans="1:9" ht="11.25" customHeight="1">
      <c r="A21" s="75" t="s">
        <v>75</v>
      </c>
      <c r="B21" s="43">
        <f>B14/B41</f>
        <v>0.29845215289946025</v>
      </c>
      <c r="C21" s="43">
        <f>C14/C41</f>
        <v>0.254087946254224</v>
      </c>
      <c r="D21" s="43">
        <f>D14/D41</f>
        <v>0.20428346998121563</v>
      </c>
      <c r="E21" s="43"/>
      <c r="F21" s="74" t="s">
        <v>100</v>
      </c>
      <c r="G21" s="74"/>
      <c r="H21" s="7"/>
      <c r="I21" s="70"/>
    </row>
    <row r="22" spans="1:9" ht="11.25" customHeight="1">
      <c r="A22" s="75" t="s">
        <v>101</v>
      </c>
      <c r="B22" s="43">
        <f>B10/B52</f>
        <v>0.22127384092239824</v>
      </c>
      <c r="C22" s="43">
        <f>C10/C52</f>
        <v>0.20658564344208713</v>
      </c>
      <c r="D22" s="43">
        <f>D10/D52</f>
        <v>0.19099744462604643</v>
      </c>
      <c r="E22" s="43"/>
      <c r="F22" s="74" t="s">
        <v>102</v>
      </c>
      <c r="G22" s="74"/>
      <c r="H22" s="7"/>
      <c r="I22" s="70"/>
    </row>
    <row r="23" spans="1:9" ht="11.25" customHeight="1">
      <c r="A23" s="75" t="s">
        <v>84</v>
      </c>
      <c r="B23" s="45">
        <v>1995.6792528326234</v>
      </c>
      <c r="C23" s="45">
        <f>C14+C9</f>
        <v>2142.840107867777</v>
      </c>
      <c r="D23" s="45">
        <f>D14+D9</f>
        <v>2155.6005113192214</v>
      </c>
      <c r="E23" s="45"/>
      <c r="F23" s="74" t="s">
        <v>103</v>
      </c>
      <c r="G23" s="74"/>
      <c r="H23" s="7"/>
      <c r="I23" s="70"/>
    </row>
    <row r="24" spans="1:9" ht="11.25" customHeight="1">
      <c r="A24" s="75" t="s">
        <v>104</v>
      </c>
      <c r="B24" s="78">
        <f>B10/B11</f>
        <v>4.718630700184053</v>
      </c>
      <c r="C24" s="78">
        <f>C10/C11</f>
        <v>4.723430132025075</v>
      </c>
      <c r="D24" s="78">
        <f>D10/D11</f>
        <v>5.295821020255944</v>
      </c>
      <c r="E24" s="45"/>
      <c r="F24" s="74"/>
      <c r="G24" s="74"/>
      <c r="H24" s="7"/>
      <c r="I24" s="70"/>
    </row>
    <row r="25" spans="1:9" ht="11.25" customHeight="1">
      <c r="A25" s="75"/>
      <c r="B25" s="43"/>
      <c r="C25" s="43"/>
      <c r="D25" s="43"/>
      <c r="E25" s="43"/>
      <c r="F25" s="74"/>
      <c r="G25" s="74"/>
      <c r="H25" s="7"/>
      <c r="I25" s="70"/>
    </row>
    <row r="26" spans="1:9" ht="11.25" customHeight="1">
      <c r="A26" s="13"/>
      <c r="B26" s="57" t="s">
        <v>14</v>
      </c>
      <c r="C26" s="57" t="s">
        <v>77</v>
      </c>
      <c r="D26" s="57" t="s">
        <v>77</v>
      </c>
      <c r="E26" s="22"/>
      <c r="F26" s="7"/>
      <c r="G26" s="7"/>
      <c r="H26" s="7"/>
      <c r="I26" s="70"/>
    </row>
    <row r="27" spans="1:9" ht="11.25" customHeight="1">
      <c r="A27" s="79" t="s">
        <v>59</v>
      </c>
      <c r="B27" s="59">
        <v>2002</v>
      </c>
      <c r="C27" s="59">
        <f>C2</f>
        <v>2003</v>
      </c>
      <c r="D27" s="59">
        <f>D2</f>
        <v>2004</v>
      </c>
      <c r="E27" s="38"/>
      <c r="F27" s="37" t="s">
        <v>85</v>
      </c>
      <c r="G27" s="7"/>
      <c r="H27" s="56" t="s">
        <v>87</v>
      </c>
      <c r="I27" s="69"/>
    </row>
    <row r="28" spans="1:9" ht="11.25" customHeight="1">
      <c r="A28" s="18" t="s">
        <v>31</v>
      </c>
      <c r="B28" s="14">
        <v>50</v>
      </c>
      <c r="C28" s="14">
        <f>MAX(C43-C29-C30-C32,C90)</f>
        <v>50</v>
      </c>
      <c r="D28" s="14">
        <f>MAX(D43-D29-D30-D32,D90)</f>
        <v>50</v>
      </c>
      <c r="E28" s="17"/>
      <c r="F28" s="80">
        <f>D28-B28</f>
        <v>0</v>
      </c>
      <c r="G28" s="7"/>
      <c r="H28" s="81" t="s">
        <v>88</v>
      </c>
      <c r="I28" s="70"/>
    </row>
    <row r="29" spans="1:9" ht="11.25" customHeight="1">
      <c r="A29" s="23" t="s">
        <v>32</v>
      </c>
      <c r="B29" s="14">
        <v>6666.666666666666</v>
      </c>
      <c r="C29" s="14">
        <f>C3/360*C84</f>
        <v>9000</v>
      </c>
      <c r="D29" s="14">
        <f>D3/360*D84</f>
        <v>9900</v>
      </c>
      <c r="E29" s="17"/>
      <c r="F29" s="80">
        <f aca="true" t="shared" si="0" ref="F29:F42">D29-B29</f>
        <v>3233.333333333334</v>
      </c>
      <c r="G29" s="7"/>
      <c r="H29" s="81" t="s">
        <v>89</v>
      </c>
      <c r="I29" s="82"/>
    </row>
    <row r="30" spans="1:9" ht="11.25" customHeight="1">
      <c r="A30" s="23" t="s">
        <v>33</v>
      </c>
      <c r="B30" s="14">
        <v>1366.6666666666665</v>
      </c>
      <c r="C30" s="14">
        <f>C4/360*C85</f>
        <v>1660</v>
      </c>
      <c r="D30" s="14">
        <f>D4/360*D85</f>
        <v>1848</v>
      </c>
      <c r="E30" s="17"/>
      <c r="F30" s="80">
        <f t="shared" si="0"/>
        <v>481.3333333333335</v>
      </c>
      <c r="G30" s="7"/>
      <c r="H30" s="81" t="s">
        <v>90</v>
      </c>
      <c r="I30" s="82"/>
    </row>
    <row r="31" spans="1:9" ht="11.25" customHeight="1">
      <c r="A31" s="18" t="s">
        <v>34</v>
      </c>
      <c r="B31" s="8">
        <v>8083.333333333332</v>
      </c>
      <c r="C31" s="8">
        <f>SUM(C28:C30)</f>
        <v>10710</v>
      </c>
      <c r="D31" s="8">
        <f>SUM(D28:D30)</f>
        <v>11798</v>
      </c>
      <c r="E31" s="17"/>
      <c r="F31" s="80"/>
      <c r="G31" s="7"/>
      <c r="H31" s="81"/>
      <c r="I31" s="70"/>
    </row>
    <row r="32" spans="1:9" ht="11.25" customHeight="1">
      <c r="A32" s="9" t="s">
        <v>35</v>
      </c>
      <c r="B32" s="10">
        <v>6000</v>
      </c>
      <c r="C32" s="10">
        <f>B32+C87</f>
        <v>6000</v>
      </c>
      <c r="D32" s="10">
        <f>C32+D87</f>
        <v>6000</v>
      </c>
      <c r="E32" s="17"/>
      <c r="F32" s="80">
        <f t="shared" si="0"/>
        <v>0</v>
      </c>
      <c r="G32" s="7"/>
      <c r="H32" s="81" t="s">
        <v>91</v>
      </c>
      <c r="I32" s="70"/>
    </row>
    <row r="33" spans="1:9" ht="11.25" customHeight="1">
      <c r="A33" s="9" t="s">
        <v>36</v>
      </c>
      <c r="B33" s="24">
        <v>14083.333333333332</v>
      </c>
      <c r="C33" s="24">
        <f>C31+C32</f>
        <v>16710</v>
      </c>
      <c r="D33" s="24">
        <f>D31+D32</f>
        <v>17798</v>
      </c>
      <c r="E33" s="17"/>
      <c r="F33" s="80"/>
      <c r="G33" s="7"/>
      <c r="H33" s="81"/>
      <c r="I33" s="70"/>
    </row>
    <row r="34" spans="1:9" ht="11.25" customHeight="1">
      <c r="A34" s="13"/>
      <c r="B34" s="22" t="s">
        <v>6</v>
      </c>
      <c r="C34" s="22" t="s">
        <v>6</v>
      </c>
      <c r="D34" s="22" t="s">
        <v>6</v>
      </c>
      <c r="E34" s="22"/>
      <c r="F34" s="80"/>
      <c r="G34" s="7"/>
      <c r="H34" s="81"/>
      <c r="I34" s="70"/>
    </row>
    <row r="35" spans="1:9" ht="11.25" customHeight="1">
      <c r="A35" s="79" t="s">
        <v>60</v>
      </c>
      <c r="B35" s="22"/>
      <c r="C35" s="22"/>
      <c r="D35" s="22"/>
      <c r="E35" s="22"/>
      <c r="F35" s="80"/>
      <c r="G35" s="7"/>
      <c r="H35" s="81"/>
      <c r="I35" s="70"/>
    </row>
    <row r="36" spans="1:9" ht="11.25" customHeight="1">
      <c r="A36" s="18" t="s">
        <v>37</v>
      </c>
      <c r="B36" s="8">
        <v>2051.388888888889</v>
      </c>
      <c r="C36" s="8">
        <f>C45/360*C86</f>
        <v>2514.4444444444443</v>
      </c>
      <c r="D36" s="8">
        <f>D45/360*D86</f>
        <v>2787.6666666666665</v>
      </c>
      <c r="E36" s="17"/>
      <c r="F36" s="80">
        <f t="shared" si="0"/>
        <v>736.2777777777774</v>
      </c>
      <c r="G36" s="7"/>
      <c r="H36" s="81" t="s">
        <v>92</v>
      </c>
      <c r="I36" s="82"/>
    </row>
    <row r="37" spans="1:9" ht="11.25" customHeight="1">
      <c r="A37" s="23" t="s">
        <v>61</v>
      </c>
      <c r="B37" s="14">
        <v>598.1482512139814</v>
      </c>
      <c r="C37" s="14">
        <f>C13</f>
        <v>661.2171890861903</v>
      </c>
      <c r="D37" s="14">
        <f>D13</f>
        <v>666.6859334225235</v>
      </c>
      <c r="E37" s="17"/>
      <c r="F37" s="80">
        <f t="shared" si="0"/>
        <v>68.53768220854204</v>
      </c>
      <c r="G37" s="7"/>
      <c r="H37" s="81" t="s">
        <v>93</v>
      </c>
      <c r="I37" s="70"/>
    </row>
    <row r="38" spans="1:9" ht="11.25" customHeight="1">
      <c r="A38" s="9" t="s">
        <v>38</v>
      </c>
      <c r="B38" s="14">
        <v>3361.724965089198</v>
      </c>
      <c r="C38" s="14">
        <f>MAX(C59-C60,0)</f>
        <v>4419.427030460323</v>
      </c>
      <c r="D38" s="14">
        <f>MAX(D59-D60,0)</f>
        <v>4173.1355525825475</v>
      </c>
      <c r="E38" s="17"/>
      <c r="F38" s="80">
        <f t="shared" si="0"/>
        <v>811.4105874933493</v>
      </c>
      <c r="G38" s="7"/>
      <c r="H38" s="81" t="s">
        <v>94</v>
      </c>
      <c r="I38" s="70"/>
    </row>
    <row r="39" spans="1:9" ht="11.25" customHeight="1">
      <c r="A39" s="18" t="s">
        <v>39</v>
      </c>
      <c r="B39" s="8">
        <v>6011.262105192069</v>
      </c>
      <c r="C39" s="8">
        <f>C36+C37+C38</f>
        <v>7595.088663990958</v>
      </c>
      <c r="D39" s="8">
        <f>D36+D37+D38</f>
        <v>7627.488152671737</v>
      </c>
      <c r="E39" s="17"/>
      <c r="F39" s="80"/>
      <c r="G39" s="7"/>
      <c r="H39" s="81"/>
      <c r="I39" s="70"/>
    </row>
    <row r="40" spans="1:9" ht="11.25" customHeight="1">
      <c r="A40" s="23" t="s">
        <v>40</v>
      </c>
      <c r="B40" s="14">
        <v>2000</v>
      </c>
      <c r="C40" s="14">
        <f>B40+C88</f>
        <v>1500</v>
      </c>
      <c r="D40" s="14">
        <f>C40+D88</f>
        <v>1000</v>
      </c>
      <c r="E40" s="17"/>
      <c r="F40" s="80">
        <f t="shared" si="0"/>
        <v>-1000</v>
      </c>
      <c r="G40" s="7"/>
      <c r="H40" s="81" t="s">
        <v>96</v>
      </c>
      <c r="I40" s="70"/>
    </row>
    <row r="41" spans="1:9" ht="11.25" customHeight="1">
      <c r="A41" s="23" t="s">
        <v>41</v>
      </c>
      <c r="B41" s="14">
        <v>4676.391975308641</v>
      </c>
      <c r="C41" s="14">
        <f>B41+B42*(1-B89)</f>
        <v>6072.071228141264</v>
      </c>
      <c r="D41" s="14">
        <f>C41+C42*(1-C89)</f>
        <v>7614.911336009041</v>
      </c>
      <c r="E41" s="17"/>
      <c r="F41" s="80">
        <f t="shared" si="0"/>
        <v>2938.5193607004003</v>
      </c>
      <c r="G41" s="7"/>
      <c r="H41" s="81" t="s">
        <v>95</v>
      </c>
      <c r="I41" s="70"/>
    </row>
    <row r="42" spans="1:9" ht="11.25" customHeight="1">
      <c r="A42" s="9" t="s">
        <v>42</v>
      </c>
      <c r="B42" s="10">
        <v>1395.6792528326234</v>
      </c>
      <c r="C42" s="10">
        <f>C14</f>
        <v>1542.8401078677773</v>
      </c>
      <c r="D42" s="10">
        <f>D14</f>
        <v>1555.6005113192216</v>
      </c>
      <c r="E42" s="17"/>
      <c r="F42" s="80">
        <f t="shared" si="0"/>
        <v>159.92125848659816</v>
      </c>
      <c r="G42" s="7"/>
      <c r="H42" s="81"/>
      <c r="I42" s="70"/>
    </row>
    <row r="43" spans="1:9" ht="11.25" customHeight="1">
      <c r="A43" s="26" t="s">
        <v>43</v>
      </c>
      <c r="B43" s="24">
        <v>14083.333333333334</v>
      </c>
      <c r="C43" s="24">
        <f>C39+C40+C41+C42</f>
        <v>16710</v>
      </c>
      <c r="D43" s="24">
        <f>D39+D40+D41+D42</f>
        <v>17798</v>
      </c>
      <c r="E43" s="17"/>
      <c r="F43" s="80"/>
      <c r="G43" s="7"/>
      <c r="H43" s="81"/>
      <c r="I43" s="70"/>
    </row>
    <row r="44" spans="1:9" ht="11.25" customHeight="1">
      <c r="A44" s="13"/>
      <c r="B44" s="17"/>
      <c r="C44" s="17"/>
      <c r="D44" s="17"/>
      <c r="E44" s="17"/>
      <c r="F44" s="83"/>
      <c r="G44" s="7"/>
      <c r="H44" s="7"/>
      <c r="I44" s="70"/>
    </row>
    <row r="45" spans="1:9" ht="11.25" customHeight="1">
      <c r="A45" s="13" t="s">
        <v>29</v>
      </c>
      <c r="B45" s="17">
        <v>24616.666666666668</v>
      </c>
      <c r="C45" s="17">
        <f>C4+(C30-B30)</f>
        <v>30173.333333333332</v>
      </c>
      <c r="D45" s="17">
        <f>D4+(D30-C30)</f>
        <v>33452</v>
      </c>
      <c r="E45" s="17"/>
      <c r="F45" s="83"/>
      <c r="G45" s="7"/>
      <c r="H45" s="7"/>
      <c r="I45" s="70"/>
    </row>
    <row r="46" spans="1:9" ht="11.25" customHeight="1">
      <c r="A46" s="13" t="s">
        <v>56</v>
      </c>
      <c r="B46" s="17">
        <v>1100</v>
      </c>
      <c r="C46" s="17">
        <f>C87+C9</f>
        <v>600</v>
      </c>
      <c r="D46" s="17">
        <f>D87+D9</f>
        <v>600</v>
      </c>
      <c r="E46" s="17"/>
      <c r="F46" s="84"/>
      <c r="G46" s="85"/>
      <c r="H46" s="7"/>
      <c r="I46" s="70"/>
    </row>
    <row r="47" spans="1:9" ht="11.25" customHeight="1">
      <c r="A47" s="12"/>
      <c r="B47" s="17"/>
      <c r="C47" s="17"/>
      <c r="D47" s="17"/>
      <c r="E47" s="17"/>
      <c r="F47" s="84"/>
      <c r="G47" s="85"/>
      <c r="H47" s="7"/>
      <c r="I47" s="70"/>
    </row>
    <row r="48" spans="1:9" ht="11.25" customHeight="1" thickBot="1">
      <c r="A48" s="91" t="s">
        <v>64</v>
      </c>
      <c r="B48" s="60">
        <v>2002</v>
      </c>
      <c r="C48" s="60">
        <v>2003</v>
      </c>
      <c r="D48" s="60">
        <v>2004</v>
      </c>
      <c r="E48" s="46"/>
      <c r="F48" s="37" t="s">
        <v>85</v>
      </c>
      <c r="G48" s="7"/>
      <c r="H48" s="7"/>
      <c r="I48" s="70"/>
    </row>
    <row r="49" spans="1:9" ht="11.25" customHeight="1">
      <c r="A49" s="75" t="s">
        <v>44</v>
      </c>
      <c r="B49" s="34">
        <v>0</v>
      </c>
      <c r="C49" s="34">
        <f>C28-C90</f>
        <v>0</v>
      </c>
      <c r="D49" s="34">
        <f>D28-D90</f>
        <v>0</v>
      </c>
      <c r="E49" s="34"/>
      <c r="F49" s="80">
        <f aca="true" t="shared" si="1" ref="F49:F61">D49-B49</f>
        <v>0</v>
      </c>
      <c r="G49" s="7"/>
      <c r="H49" s="7"/>
      <c r="I49" s="70"/>
    </row>
    <row r="50" spans="1:9" ht="11.25" customHeight="1">
      <c r="A50" s="75" t="s">
        <v>65</v>
      </c>
      <c r="B50" s="35">
        <v>5433.796193230462</v>
      </c>
      <c r="C50" s="35">
        <f>C59</f>
        <v>7534.338366469365</v>
      </c>
      <c r="D50" s="35">
        <f>D59</f>
        <v>8343.647399910811</v>
      </c>
      <c r="E50" s="35"/>
      <c r="F50" s="80">
        <f t="shared" si="1"/>
        <v>2909.8512066803487</v>
      </c>
      <c r="G50" s="7"/>
      <c r="H50" s="7"/>
      <c r="I50" s="70"/>
    </row>
    <row r="51" spans="1:9" ht="11.25" customHeight="1">
      <c r="A51" s="75" t="s">
        <v>76</v>
      </c>
      <c r="B51" s="36">
        <v>6000</v>
      </c>
      <c r="C51" s="36">
        <f>C32</f>
        <v>6000</v>
      </c>
      <c r="D51" s="36">
        <f>D32</f>
        <v>6000</v>
      </c>
      <c r="E51" s="35"/>
      <c r="F51" s="80">
        <f t="shared" si="1"/>
        <v>0</v>
      </c>
      <c r="G51" s="7"/>
      <c r="H51" s="7"/>
      <c r="I51" s="70"/>
    </row>
    <row r="52" spans="1:9" ht="11.25" customHeight="1">
      <c r="A52" s="75" t="s">
        <v>66</v>
      </c>
      <c r="B52" s="35">
        <v>11433.796193230462</v>
      </c>
      <c r="C52" s="35">
        <f>C49+C50+C51</f>
        <v>13534.338366469365</v>
      </c>
      <c r="D52" s="35">
        <f>D49+D50+D51</f>
        <v>14343.647399910811</v>
      </c>
      <c r="E52" s="35"/>
      <c r="F52" s="80"/>
      <c r="G52" s="7"/>
      <c r="H52" s="7"/>
      <c r="I52" s="70"/>
    </row>
    <row r="53" spans="1:9" ht="5.25" customHeight="1">
      <c r="A53" s="75"/>
      <c r="B53" s="35"/>
      <c r="C53" s="35"/>
      <c r="D53" s="35"/>
      <c r="E53" s="35"/>
      <c r="F53" s="80"/>
      <c r="G53" s="7"/>
      <c r="H53" s="7"/>
      <c r="I53" s="70"/>
    </row>
    <row r="54" spans="1:9" ht="11.25" customHeight="1">
      <c r="A54" s="75" t="s">
        <v>97</v>
      </c>
      <c r="B54" s="35">
        <v>5361.724965089198</v>
      </c>
      <c r="C54" s="35">
        <f>C38+C40</f>
        <v>5919.427030460323</v>
      </c>
      <c r="D54" s="35">
        <f>D38+D40</f>
        <v>5173.1355525825475</v>
      </c>
      <c r="E54" s="35"/>
      <c r="F54" s="80">
        <f t="shared" si="1"/>
        <v>-188.58941250665066</v>
      </c>
      <c r="G54" s="7"/>
      <c r="H54" s="7"/>
      <c r="I54" s="70"/>
    </row>
    <row r="55" spans="1:9" ht="11.25" customHeight="1">
      <c r="A55" s="75" t="s">
        <v>47</v>
      </c>
      <c r="B55" s="36">
        <v>6072.071228141264</v>
      </c>
      <c r="C55" s="36">
        <f>C41+C42</f>
        <v>7614.911336009041</v>
      </c>
      <c r="D55" s="36">
        <f>D41+D42</f>
        <v>9170.511847328264</v>
      </c>
      <c r="E55" s="35"/>
      <c r="F55" s="80">
        <f t="shared" si="1"/>
        <v>3098.4406191869994</v>
      </c>
      <c r="G55" s="7"/>
      <c r="H55" s="7"/>
      <c r="I55" s="70"/>
    </row>
    <row r="56" spans="1:9" ht="11.25" customHeight="1">
      <c r="A56" s="75" t="s">
        <v>46</v>
      </c>
      <c r="B56" s="35">
        <v>11433.796193230462</v>
      </c>
      <c r="C56" s="35">
        <f>C54+C55</f>
        <v>13534.338366469365</v>
      </c>
      <c r="D56" s="35">
        <f>D54+D55</f>
        <v>14343.647399910811</v>
      </c>
      <c r="E56" s="35"/>
      <c r="F56" s="80"/>
      <c r="G56" s="7"/>
      <c r="H56" s="7"/>
      <c r="I56" s="70"/>
    </row>
    <row r="57" spans="1:9" ht="11.25" customHeight="1">
      <c r="A57" s="75"/>
      <c r="B57" s="35"/>
      <c r="C57" s="35"/>
      <c r="D57" s="35"/>
      <c r="E57" s="35"/>
      <c r="F57" s="80"/>
      <c r="G57" s="7"/>
      <c r="H57" s="7"/>
      <c r="I57" s="70"/>
    </row>
    <row r="58" spans="1:9" ht="11.25" customHeight="1" thickBot="1">
      <c r="A58" s="91" t="s">
        <v>67</v>
      </c>
      <c r="B58" s="35"/>
      <c r="C58" s="35"/>
      <c r="D58" s="35"/>
      <c r="E58" s="35"/>
      <c r="F58" s="80"/>
      <c r="G58" s="7"/>
      <c r="H58" s="7"/>
      <c r="I58" s="70"/>
    </row>
    <row r="59" spans="1:9" ht="11.25" customHeight="1">
      <c r="A59" s="75" t="s">
        <v>45</v>
      </c>
      <c r="B59" s="35">
        <v>5433.796193230462</v>
      </c>
      <c r="C59" s="35">
        <f>C90+C29+C30-C36-C37</f>
        <v>7534.338366469365</v>
      </c>
      <c r="D59" s="35">
        <f>D90+D29+D30-D36-D37</f>
        <v>8343.647399910811</v>
      </c>
      <c r="E59" s="35"/>
      <c r="F59" s="80">
        <f t="shared" si="1"/>
        <v>2909.8512066803487</v>
      </c>
      <c r="G59" s="7"/>
      <c r="H59" s="7"/>
      <c r="I59" s="70"/>
    </row>
    <row r="60" spans="1:9" ht="11.25" customHeight="1">
      <c r="A60" s="75" t="s">
        <v>49</v>
      </c>
      <c r="B60" s="36">
        <v>2072.0712281412643</v>
      </c>
      <c r="C60" s="36">
        <f>C40+C41+C42-C32</f>
        <v>3114.9113360090414</v>
      </c>
      <c r="D60" s="36">
        <f>D40+D41+D42-D32</f>
        <v>4170.511847328264</v>
      </c>
      <c r="E60" s="35"/>
      <c r="F60" s="80">
        <f t="shared" si="1"/>
        <v>2098.4406191869994</v>
      </c>
      <c r="G60" s="7"/>
      <c r="H60" s="7"/>
      <c r="I60" s="70"/>
    </row>
    <row r="61" spans="1:9" ht="11.25" customHeight="1">
      <c r="A61" s="75" t="s">
        <v>69</v>
      </c>
      <c r="B61" s="35">
        <v>-3361.724965089198</v>
      </c>
      <c r="C61" s="35">
        <f>C60-C59</f>
        <v>-4419.427030460323</v>
      </c>
      <c r="D61" s="35">
        <f>D60-D59</f>
        <v>-4173.1355525825475</v>
      </c>
      <c r="E61" s="35"/>
      <c r="F61" s="80">
        <f t="shared" si="1"/>
        <v>-811.4105874933493</v>
      </c>
      <c r="G61" s="7"/>
      <c r="H61" s="7"/>
      <c r="I61" s="70"/>
    </row>
    <row r="62" spans="1:9" ht="11.25" customHeight="1">
      <c r="A62" s="75" t="s">
        <v>68</v>
      </c>
      <c r="B62" s="35"/>
      <c r="C62" s="35"/>
      <c r="D62" s="35"/>
      <c r="E62" s="35"/>
      <c r="F62" s="87"/>
      <c r="G62" s="7"/>
      <c r="H62" s="7"/>
      <c r="I62" s="70"/>
    </row>
    <row r="63" spans="1:9" ht="11.25" customHeight="1">
      <c r="A63" s="13"/>
      <c r="B63" s="17"/>
      <c r="C63" s="17"/>
      <c r="D63" s="17"/>
      <c r="E63" s="17"/>
      <c r="F63" s="87"/>
      <c r="G63" s="7"/>
      <c r="H63" s="7"/>
      <c r="I63" s="70"/>
    </row>
    <row r="64" spans="1:9" ht="11.25" customHeight="1" thickBot="1">
      <c r="A64" s="91" t="s">
        <v>70</v>
      </c>
      <c r="B64" s="22"/>
      <c r="C64" s="22"/>
      <c r="D64" s="22"/>
      <c r="E64" s="22"/>
      <c r="F64" s="7"/>
      <c r="G64" s="7"/>
      <c r="H64" s="7"/>
      <c r="I64" s="70"/>
    </row>
    <row r="65" spans="1:9" ht="11.25" customHeight="1">
      <c r="A65" s="75" t="s">
        <v>71</v>
      </c>
      <c r="B65" s="35">
        <f>B29/B3*360</f>
        <v>80</v>
      </c>
      <c r="C65" s="35">
        <f>C29/C3*360</f>
        <v>90</v>
      </c>
      <c r="D65" s="35">
        <f>D29/D3*360</f>
        <v>90</v>
      </c>
      <c r="E65" s="35"/>
      <c r="F65" s="7"/>
      <c r="G65" s="7"/>
      <c r="H65" s="7"/>
      <c r="I65" s="93" t="s">
        <v>281</v>
      </c>
    </row>
    <row r="66" spans="1:9" ht="11.25" customHeight="1">
      <c r="A66" s="75" t="s">
        <v>72</v>
      </c>
      <c r="B66" s="35">
        <f>B30/B4*360</f>
        <v>20</v>
      </c>
      <c r="C66" s="35">
        <f>C30/C4*360</f>
        <v>20</v>
      </c>
      <c r="D66" s="35">
        <f>D30/D4*360</f>
        <v>20</v>
      </c>
      <c r="E66" s="35"/>
      <c r="F66" s="7"/>
      <c r="G66" s="7"/>
      <c r="H66" s="7"/>
      <c r="I66" s="93" t="s">
        <v>282</v>
      </c>
    </row>
    <row r="67" spans="1:9" ht="11.25" customHeight="1">
      <c r="A67" s="75" t="s">
        <v>73</v>
      </c>
      <c r="B67" s="35">
        <f>B36/B45*360</f>
        <v>30.000000000000004</v>
      </c>
      <c r="C67" s="35">
        <f>C36/C45*360</f>
        <v>30</v>
      </c>
      <c r="D67" s="35">
        <f>D36/D45*360</f>
        <v>30</v>
      </c>
      <c r="E67" s="35"/>
      <c r="F67" s="7"/>
      <c r="G67" s="7"/>
      <c r="H67" s="7"/>
      <c r="I67" s="70"/>
    </row>
    <row r="68" spans="1:9" ht="11.25" customHeight="1">
      <c r="A68" s="75" t="s">
        <v>50</v>
      </c>
      <c r="B68" s="42">
        <v>0.18112653977434875</v>
      </c>
      <c r="C68" s="42">
        <f>C59/C3</f>
        <v>0.20928717684637124</v>
      </c>
      <c r="D68" s="42">
        <f>D59/D3</f>
        <v>0.21069816666441443</v>
      </c>
      <c r="E68" s="42"/>
      <c r="F68" s="7"/>
      <c r="G68" s="7"/>
      <c r="H68" s="7"/>
      <c r="I68" s="70"/>
    </row>
    <row r="69" spans="1:9" ht="11.25" customHeight="1">
      <c r="A69" s="75" t="s">
        <v>74</v>
      </c>
      <c r="B69" s="47">
        <v>1.3193623401622077</v>
      </c>
      <c r="C69" s="47">
        <f>(C39+C40)/C55</f>
        <v>1.1943788000501756</v>
      </c>
      <c r="D69" s="47">
        <f>(D39+D40)/D55</f>
        <v>0.940785890286513</v>
      </c>
      <c r="E69" s="47"/>
      <c r="F69" s="7"/>
      <c r="G69" s="7"/>
      <c r="H69" s="7"/>
      <c r="I69" s="70"/>
    </row>
    <row r="70" spans="1:9" ht="11.25" customHeight="1">
      <c r="A70" s="88" t="s">
        <v>114</v>
      </c>
      <c r="B70" s="89">
        <f>B54/B8</f>
        <v>1.7130111709550153</v>
      </c>
      <c r="C70" s="89">
        <f>C54/C8</f>
        <v>1.7430586073204721</v>
      </c>
      <c r="D70" s="89">
        <f>D54/D8</f>
        <v>1.5490284922094106</v>
      </c>
      <c r="E70" s="90"/>
      <c r="F70" s="11"/>
      <c r="G70" s="11"/>
      <c r="H70" s="11"/>
      <c r="I70" s="69"/>
    </row>
    <row r="71" spans="2:5" ht="11.25" customHeight="1">
      <c r="B71" s="20"/>
      <c r="C71" s="20"/>
      <c r="D71" s="20"/>
      <c r="E71" s="48"/>
    </row>
    <row r="72" spans="1:5" ht="11.25" customHeight="1">
      <c r="A72" s="3" t="s">
        <v>0</v>
      </c>
      <c r="B72" s="19"/>
      <c r="C72" s="19"/>
      <c r="D72" s="19"/>
      <c r="E72" s="17"/>
    </row>
    <row r="73" spans="1:5" ht="11.25" customHeight="1">
      <c r="A73" s="3" t="s">
        <v>1</v>
      </c>
      <c r="B73" s="2"/>
      <c r="C73" s="2"/>
      <c r="D73" s="2"/>
      <c r="E73" s="40"/>
    </row>
    <row r="74" spans="1:5" ht="11.25" customHeight="1">
      <c r="A74" s="3" t="s">
        <v>17</v>
      </c>
      <c r="C74" s="4"/>
      <c r="D74" s="4"/>
      <c r="E74" s="22"/>
    </row>
    <row r="75" spans="1:5" ht="11.25" customHeight="1">
      <c r="A75" s="3" t="s">
        <v>7</v>
      </c>
      <c r="B75" s="5">
        <v>0.5</v>
      </c>
      <c r="C75" s="5">
        <v>0.2</v>
      </c>
      <c r="D75" s="5">
        <v>0.1</v>
      </c>
      <c r="E75" s="49"/>
    </row>
    <row r="76" spans="1:5" ht="11.25" customHeight="1">
      <c r="A76" s="3" t="s">
        <v>15</v>
      </c>
      <c r="B76" s="28">
        <v>0.82</v>
      </c>
      <c r="C76" s="28">
        <v>0.83</v>
      </c>
      <c r="D76" s="28">
        <v>0.84</v>
      </c>
      <c r="E76" s="50"/>
    </row>
    <row r="77" spans="1:5" ht="11.25" customHeight="1">
      <c r="A77" s="3" t="s">
        <v>8</v>
      </c>
      <c r="B77" s="28">
        <v>0.06</v>
      </c>
      <c r="C77" s="28"/>
      <c r="D77" s="28"/>
      <c r="E77" s="50"/>
    </row>
    <row r="78" spans="1:9" ht="11.25" customHeight="1">
      <c r="A78" s="3" t="s">
        <v>2</v>
      </c>
      <c r="B78" s="31">
        <v>470</v>
      </c>
      <c r="C78" s="31"/>
      <c r="D78" s="31"/>
      <c r="E78" s="51"/>
      <c r="I78" s="6" t="s">
        <v>54</v>
      </c>
    </row>
    <row r="79" spans="1:5" ht="11.25" customHeight="1">
      <c r="A79" s="3" t="s">
        <v>3</v>
      </c>
      <c r="B79" s="28">
        <v>0.1</v>
      </c>
      <c r="C79" s="28">
        <v>0.1</v>
      </c>
      <c r="D79" s="28">
        <v>0.1</v>
      </c>
      <c r="E79" s="50"/>
    </row>
    <row r="80" spans="1:5" ht="11.25" customHeight="1">
      <c r="A80" s="3" t="s">
        <v>4</v>
      </c>
      <c r="B80" s="21">
        <v>0.1</v>
      </c>
      <c r="C80" s="21">
        <f>B80</f>
        <v>0.1</v>
      </c>
      <c r="D80" s="21">
        <f>C80</f>
        <v>0.1</v>
      </c>
      <c r="E80" s="52"/>
    </row>
    <row r="81" spans="1:5" ht="11.25" customHeight="1">
      <c r="A81" s="3" t="s">
        <v>5</v>
      </c>
      <c r="B81" s="21">
        <v>0.3</v>
      </c>
      <c r="C81" s="21">
        <f>B81</f>
        <v>0.3</v>
      </c>
      <c r="D81" s="21">
        <f>C81</f>
        <v>0.3</v>
      </c>
      <c r="E81" s="52"/>
    </row>
    <row r="82" spans="1:5" ht="11.25" customHeight="1">
      <c r="A82" s="3"/>
      <c r="B82" s="29"/>
      <c r="C82" s="29"/>
      <c r="D82" s="29"/>
      <c r="E82" s="53"/>
    </row>
    <row r="83" spans="1:5" ht="11.25" customHeight="1">
      <c r="A83" s="3" t="s">
        <v>18</v>
      </c>
      <c r="C83" s="4"/>
      <c r="D83" s="4"/>
      <c r="E83" s="22"/>
    </row>
    <row r="84" spans="1:5" ht="11.25" customHeight="1">
      <c r="A84" s="3" t="s">
        <v>9</v>
      </c>
      <c r="B84" s="25">
        <v>80</v>
      </c>
      <c r="C84" s="25">
        <v>90</v>
      </c>
      <c r="D84" s="25">
        <v>90</v>
      </c>
      <c r="E84" s="54"/>
    </row>
    <row r="85" spans="1:5" ht="11.25" customHeight="1">
      <c r="A85" s="3" t="s">
        <v>16</v>
      </c>
      <c r="B85" s="25">
        <v>20</v>
      </c>
      <c r="C85" s="25">
        <v>20</v>
      </c>
      <c r="D85" s="25">
        <v>20</v>
      </c>
      <c r="E85" s="54"/>
    </row>
    <row r="86" spans="1:5" ht="11.25" customHeight="1">
      <c r="A86" s="3" t="s">
        <v>10</v>
      </c>
      <c r="B86" s="25">
        <v>30</v>
      </c>
      <c r="C86" s="25">
        <v>30</v>
      </c>
      <c r="D86" s="25">
        <v>30</v>
      </c>
      <c r="E86" s="54"/>
    </row>
    <row r="87" spans="1:5" ht="11.25" customHeight="1">
      <c r="A87" s="12" t="s">
        <v>11</v>
      </c>
      <c r="B87" s="25">
        <v>500</v>
      </c>
      <c r="C87" s="25">
        <v>0</v>
      </c>
      <c r="D87" s="25">
        <v>0</v>
      </c>
      <c r="E87" s="54"/>
    </row>
    <row r="88" spans="1:5" ht="11.25" customHeight="1">
      <c r="A88" s="3" t="s">
        <v>12</v>
      </c>
      <c r="B88" s="25">
        <v>-500</v>
      </c>
      <c r="C88" s="25">
        <v>-500</v>
      </c>
      <c r="D88" s="25">
        <v>-500</v>
      </c>
      <c r="E88" s="54"/>
    </row>
    <row r="89" spans="1:5" ht="11.25" customHeight="1">
      <c r="A89" s="3" t="s">
        <v>13</v>
      </c>
      <c r="B89" s="25">
        <v>0</v>
      </c>
      <c r="C89" s="25">
        <v>0</v>
      </c>
      <c r="D89" s="25">
        <v>0</v>
      </c>
      <c r="E89" s="54"/>
    </row>
    <row r="90" spans="1:5" ht="11.25" customHeight="1">
      <c r="A90" s="3" t="s">
        <v>53</v>
      </c>
      <c r="B90" s="25">
        <v>50</v>
      </c>
      <c r="C90" s="25">
        <v>50</v>
      </c>
      <c r="D90" s="25">
        <v>50</v>
      </c>
      <c r="E90" s="54"/>
    </row>
    <row r="91" ht="11.25" customHeight="1"/>
    <row r="92" spans="1:2" ht="11.25" customHeight="1">
      <c r="A92" s="6"/>
      <c r="B92" s="6"/>
    </row>
    <row r="93" spans="1:2" ht="11.25" customHeight="1">
      <c r="A93" s="6"/>
      <c r="B93" s="6"/>
    </row>
    <row r="94" spans="1:2" ht="11.25" customHeight="1">
      <c r="A94" s="6"/>
      <c r="B94" s="6"/>
    </row>
    <row r="95" spans="1:2" ht="11.25" customHeight="1">
      <c r="A95" s="6"/>
      <c r="B95" s="6"/>
    </row>
    <row r="96" spans="1:2" ht="11.25" customHeight="1">
      <c r="A96" s="6"/>
      <c r="B96" s="6"/>
    </row>
    <row r="97" spans="1:2" ht="11.25" customHeight="1">
      <c r="A97" s="6"/>
      <c r="B97" s="6"/>
    </row>
    <row r="98" spans="1:2" ht="11.25" customHeight="1">
      <c r="A98" s="6"/>
      <c r="B98" s="6"/>
    </row>
    <row r="99" spans="1:2" ht="11.25" customHeight="1">
      <c r="A99" s="6"/>
      <c r="B99" s="6"/>
    </row>
    <row r="100" spans="1:2" ht="11.25" customHeight="1">
      <c r="A100" s="6"/>
      <c r="B100" s="6"/>
    </row>
    <row r="101" spans="1:2" ht="11.25" customHeight="1">
      <c r="A101" s="6"/>
      <c r="B101" s="6"/>
    </row>
    <row r="102" spans="1:2" ht="11.25" customHeight="1">
      <c r="A102" s="6"/>
      <c r="B102" s="6"/>
    </row>
    <row r="103" ht="11.25" customHeight="1">
      <c r="B103" s="17"/>
    </row>
    <row r="104" ht="11.25" customHeight="1">
      <c r="B104" s="17"/>
    </row>
    <row r="105" ht="11.25" customHeight="1">
      <c r="B105" s="22"/>
    </row>
    <row r="106" ht="11.25" customHeight="1"/>
    <row r="107" ht="12.75">
      <c r="B107" s="27"/>
    </row>
    <row r="108" ht="12.75">
      <c r="B108" s="27"/>
    </row>
    <row r="109" ht="12.75">
      <c r="B109" s="27"/>
    </row>
    <row r="110" ht="12.75">
      <c r="B110" s="30"/>
    </row>
    <row r="111" ht="12.75">
      <c r="B111" s="30"/>
    </row>
    <row r="112" ht="12.75">
      <c r="B112" s="22"/>
    </row>
    <row r="113" ht="12.75">
      <c r="B113" s="22"/>
    </row>
  </sheetData>
  <printOptions headings="1"/>
  <pageMargins left="0.66" right="0.32" top="0.62" bottom="0.59" header="0.5" footer="0.5"/>
  <pageSetup orientation="portrait" paperSize="9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3"/>
  <sheetViews>
    <sheetView showGridLines="0" view="pageBreakPreview" zoomScaleSheetLayoutView="100" workbookViewId="0" topLeftCell="A1">
      <selection activeCell="K65" sqref="K65"/>
    </sheetView>
  </sheetViews>
  <sheetFormatPr defaultColWidth="9.00390625" defaultRowHeight="12"/>
  <cols>
    <col min="1" max="1" width="27.625" style="1" customWidth="1"/>
    <col min="2" max="2" width="10.75390625" style="4" customWidth="1"/>
    <col min="3" max="4" width="10.75390625" style="6" customWidth="1"/>
    <col min="5" max="5" width="5.00390625" style="7" customWidth="1"/>
    <col min="6" max="6" width="8.00390625" style="6" customWidth="1"/>
    <col min="7" max="7" width="5.00390625" style="6" customWidth="1"/>
    <col min="8" max="8" width="8.00390625" style="6" customWidth="1"/>
    <col min="9" max="9" width="12.375" style="6" customWidth="1"/>
    <col min="10" max="16384" width="11.375" style="6" customWidth="1"/>
  </cols>
  <sheetData>
    <row r="1" spans="1:11" ht="12.75" customHeight="1">
      <c r="A1" s="64" t="s">
        <v>203</v>
      </c>
      <c r="B1" s="57" t="s">
        <v>14</v>
      </c>
      <c r="C1" s="61" t="s">
        <v>113</v>
      </c>
      <c r="D1" s="61" t="s">
        <v>113</v>
      </c>
      <c r="E1" s="65"/>
      <c r="F1" s="66"/>
      <c r="G1" s="66"/>
      <c r="H1" s="66"/>
      <c r="I1" s="67"/>
      <c r="K1" s="15"/>
    </row>
    <row r="2" spans="1:11" ht="11.25" customHeight="1">
      <c r="A2" s="68" t="s">
        <v>204</v>
      </c>
      <c r="B2" s="59">
        <v>2002</v>
      </c>
      <c r="C2" s="59">
        <v>2003</v>
      </c>
      <c r="D2" s="59">
        <v>2004</v>
      </c>
      <c r="E2" s="38"/>
      <c r="F2" s="56" t="s">
        <v>205</v>
      </c>
      <c r="G2" s="11"/>
      <c r="H2" s="11"/>
      <c r="I2" s="69"/>
      <c r="K2" s="15"/>
    </row>
    <row r="3" spans="1:9" ht="11.25" customHeight="1">
      <c r="A3" s="18" t="s">
        <v>206</v>
      </c>
      <c r="B3" s="14">
        <v>30000</v>
      </c>
      <c r="C3" s="14">
        <f>B3*(1+C75)</f>
        <v>36000</v>
      </c>
      <c r="D3" s="8">
        <f>C3*(1+D75)</f>
        <v>39600</v>
      </c>
      <c r="E3" s="17"/>
      <c r="F3" s="39" t="s">
        <v>207</v>
      </c>
      <c r="G3" s="39"/>
      <c r="H3" s="7"/>
      <c r="I3" s="70"/>
    </row>
    <row r="4" spans="1:27" s="11" customFormat="1" ht="11.25" customHeight="1">
      <c r="A4" s="9" t="s">
        <v>108</v>
      </c>
      <c r="B4" s="10">
        <v>24600</v>
      </c>
      <c r="C4" s="10">
        <f>C3*C76</f>
        <v>29880</v>
      </c>
      <c r="D4" s="10">
        <f>D3*D76</f>
        <v>33264</v>
      </c>
      <c r="E4" s="17"/>
      <c r="F4" s="39" t="s">
        <v>208</v>
      </c>
      <c r="G4" s="39"/>
      <c r="H4" s="7"/>
      <c r="I4" s="7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9" s="7" customFormat="1" ht="11.25" customHeight="1">
      <c r="A5" s="13" t="s">
        <v>209</v>
      </c>
      <c r="B5" s="8">
        <v>5400</v>
      </c>
      <c r="C5" s="8">
        <f>C3-C4</f>
        <v>6120</v>
      </c>
      <c r="D5" s="8">
        <f>D3-D4</f>
        <v>6336</v>
      </c>
      <c r="E5" s="17"/>
      <c r="F5" s="39"/>
      <c r="G5" s="39"/>
      <c r="I5" s="71"/>
    </row>
    <row r="6" spans="1:14" ht="11.25" customHeight="1">
      <c r="A6" s="13" t="s">
        <v>210</v>
      </c>
      <c r="B6" s="14">
        <v>1800</v>
      </c>
      <c r="C6" s="14">
        <f>B6*(1+C75)</f>
        <v>2160</v>
      </c>
      <c r="D6" s="14">
        <f>C6*(1+D75)</f>
        <v>2376</v>
      </c>
      <c r="E6" s="17"/>
      <c r="F6" s="39" t="s">
        <v>211</v>
      </c>
      <c r="G6" s="39"/>
      <c r="H6" s="7"/>
      <c r="I6" s="70"/>
      <c r="J6" s="7"/>
      <c r="K6" s="32"/>
      <c r="L6" s="7"/>
      <c r="M6" s="7"/>
      <c r="N6" s="7"/>
    </row>
    <row r="7" spans="1:11" ht="11.25" customHeight="1">
      <c r="A7" s="16" t="s">
        <v>2</v>
      </c>
      <c r="B7" s="10">
        <v>470</v>
      </c>
      <c r="C7" s="10">
        <f>B7*(1+C75)</f>
        <v>564</v>
      </c>
      <c r="D7" s="10">
        <f>C7*(1+D75)</f>
        <v>620.4000000000001</v>
      </c>
      <c r="E7" s="17"/>
      <c r="F7" s="39" t="s">
        <v>211</v>
      </c>
      <c r="G7" s="39"/>
      <c r="H7" s="7"/>
      <c r="I7" s="70"/>
      <c r="J7" s="7"/>
      <c r="K7" s="32"/>
    </row>
    <row r="8" spans="1:11" ht="11.25" customHeight="1">
      <c r="A8" s="23" t="s">
        <v>48</v>
      </c>
      <c r="B8" s="14">
        <v>3130</v>
      </c>
      <c r="C8" s="14">
        <f>C5-C6-C7</f>
        <v>3396</v>
      </c>
      <c r="D8" s="14">
        <f>D5-D6-D7</f>
        <v>3339.6</v>
      </c>
      <c r="E8" s="17"/>
      <c r="F8" s="39"/>
      <c r="G8" s="39"/>
      <c r="H8" s="7"/>
      <c r="I8" s="70"/>
      <c r="K8" s="32"/>
    </row>
    <row r="9" spans="1:11" ht="11.25" customHeight="1">
      <c r="A9" s="9" t="s">
        <v>4</v>
      </c>
      <c r="B9" s="10">
        <v>600</v>
      </c>
      <c r="C9" s="10">
        <f>C80*C32</f>
        <v>600</v>
      </c>
      <c r="D9" s="10">
        <f>D80*D32</f>
        <v>600</v>
      </c>
      <c r="E9" s="17"/>
      <c r="F9" s="39" t="s">
        <v>212</v>
      </c>
      <c r="G9" s="39"/>
      <c r="H9" s="7"/>
      <c r="I9" s="70"/>
      <c r="K9" s="33"/>
    </row>
    <row r="10" spans="1:11" ht="11.25" customHeight="1">
      <c r="A10" s="13" t="s">
        <v>213</v>
      </c>
      <c r="B10" s="8">
        <v>2530</v>
      </c>
      <c r="C10" s="55">
        <f>C8-C9</f>
        <v>2796</v>
      </c>
      <c r="D10" s="8">
        <f>D8-D9</f>
        <v>2739.6</v>
      </c>
      <c r="E10" s="17"/>
      <c r="F10" s="39"/>
      <c r="G10" s="39"/>
      <c r="H10" s="7"/>
      <c r="I10" s="70"/>
      <c r="K10" s="32"/>
    </row>
    <row r="11" spans="1:9" ht="11.25" customHeight="1">
      <c r="A11" s="13" t="s">
        <v>214</v>
      </c>
      <c r="B11" s="10">
        <v>536.1724959533951</v>
      </c>
      <c r="C11" s="17">
        <f>C79*(C40+C38)</f>
        <v>591.9427030460323</v>
      </c>
      <c r="D11" s="10">
        <f>D79*(D40+D38)</f>
        <v>517.3135552582547</v>
      </c>
      <c r="E11" s="17"/>
      <c r="F11" s="39" t="s">
        <v>215</v>
      </c>
      <c r="G11" s="39"/>
      <c r="H11" s="72"/>
      <c r="I11" s="70"/>
    </row>
    <row r="12" spans="1:11" ht="11.25" customHeight="1">
      <c r="A12" s="18" t="s">
        <v>216</v>
      </c>
      <c r="B12" s="8">
        <v>1993.8275040466049</v>
      </c>
      <c r="C12" s="8">
        <f>C10-C11</f>
        <v>2204.0572969539676</v>
      </c>
      <c r="D12" s="8">
        <f>D10-D11</f>
        <v>2222.286444741745</v>
      </c>
      <c r="E12" s="17"/>
      <c r="F12" s="39"/>
      <c r="G12" s="39"/>
      <c r="H12" s="7"/>
      <c r="I12" s="70"/>
      <c r="K12" s="32"/>
    </row>
    <row r="13" spans="1:11" ht="11.25" customHeight="1">
      <c r="A13" s="9" t="s">
        <v>217</v>
      </c>
      <c r="B13" s="10">
        <v>598.1482512139814</v>
      </c>
      <c r="C13" s="10">
        <f>C12*C81</f>
        <v>661.2171890861903</v>
      </c>
      <c r="D13" s="10">
        <f>D12*D81</f>
        <v>666.6859334225235</v>
      </c>
      <c r="E13" s="17"/>
      <c r="F13" s="39" t="s">
        <v>218</v>
      </c>
      <c r="G13" s="39"/>
      <c r="H13" s="7"/>
      <c r="I13" s="70"/>
      <c r="K13" s="32"/>
    </row>
    <row r="14" spans="1:9" ht="11.25" customHeight="1">
      <c r="A14" s="9" t="s">
        <v>219</v>
      </c>
      <c r="B14" s="10">
        <v>1395.6792528326234</v>
      </c>
      <c r="C14" s="10">
        <f>C12-C13</f>
        <v>1542.8401078677773</v>
      </c>
      <c r="D14" s="10">
        <f>D12-D13</f>
        <v>1555.6005113192216</v>
      </c>
      <c r="E14" s="17"/>
      <c r="F14" s="39"/>
      <c r="G14" s="39"/>
      <c r="H14" s="72"/>
      <c r="I14" s="70"/>
    </row>
    <row r="15" spans="1:9" ht="11.25" customHeight="1">
      <c r="A15" s="13"/>
      <c r="B15" s="22"/>
      <c r="C15" s="22"/>
      <c r="D15" s="22"/>
      <c r="E15" s="22"/>
      <c r="F15" s="7"/>
      <c r="G15" s="7"/>
      <c r="H15" s="7"/>
      <c r="I15" s="70"/>
    </row>
    <row r="16" spans="1:9" ht="11.25" customHeight="1" thickBot="1">
      <c r="A16" s="73" t="s">
        <v>220</v>
      </c>
      <c r="B16" s="41"/>
      <c r="C16" s="41"/>
      <c r="D16" s="41"/>
      <c r="E16" s="41"/>
      <c r="F16" s="74"/>
      <c r="G16" s="74"/>
      <c r="H16" s="7"/>
      <c r="I16" s="70"/>
    </row>
    <row r="17" spans="1:9" ht="11.25" customHeight="1">
      <c r="A17" s="75" t="s">
        <v>221</v>
      </c>
      <c r="B17" s="42">
        <v>0.5</v>
      </c>
      <c r="C17" s="42">
        <f>C3/B3-1</f>
        <v>0.19999999999999996</v>
      </c>
      <c r="D17" s="42">
        <f>D3/C3-1</f>
        <v>0.10000000000000009</v>
      </c>
      <c r="E17" s="42"/>
      <c r="F17" s="74"/>
      <c r="G17" s="74"/>
      <c r="H17" s="7"/>
      <c r="I17" s="70"/>
    </row>
    <row r="18" spans="1:9" ht="11.25" customHeight="1">
      <c r="A18" s="75" t="s">
        <v>222</v>
      </c>
      <c r="B18" s="43">
        <v>0.18</v>
      </c>
      <c r="C18" s="43">
        <f>C5/C3</f>
        <v>0.17</v>
      </c>
      <c r="D18" s="43">
        <f>D5/D3</f>
        <v>0.16</v>
      </c>
      <c r="E18" s="43"/>
      <c r="F18" s="74" t="s">
        <v>223</v>
      </c>
      <c r="G18" s="74"/>
      <c r="H18" s="7"/>
      <c r="I18" s="70"/>
    </row>
    <row r="19" spans="1:9" ht="11.25" customHeight="1">
      <c r="A19" s="75" t="s">
        <v>224</v>
      </c>
      <c r="B19" s="43">
        <f>B8/B3</f>
        <v>0.10433333333333333</v>
      </c>
      <c r="C19" s="43">
        <f>C8/C3</f>
        <v>0.09433333333333334</v>
      </c>
      <c r="D19" s="43">
        <f>D8/D3</f>
        <v>0.08433333333333333</v>
      </c>
      <c r="E19" s="43"/>
      <c r="F19" s="74"/>
      <c r="G19" s="74"/>
      <c r="H19" s="7"/>
      <c r="I19" s="70"/>
    </row>
    <row r="20" spans="1:9" ht="11.25" customHeight="1">
      <c r="A20" s="76" t="s">
        <v>105</v>
      </c>
      <c r="B20" s="44">
        <f>B14/B3</f>
        <v>0.04652264176108745</v>
      </c>
      <c r="C20" s="44">
        <f>C14/C3</f>
        <v>0.04285666966299381</v>
      </c>
      <c r="D20" s="44">
        <f>D14/D3</f>
        <v>0.039282841194929835</v>
      </c>
      <c r="E20" s="44"/>
      <c r="F20" s="74" t="s">
        <v>225</v>
      </c>
      <c r="G20" s="74"/>
      <c r="H20" s="7"/>
      <c r="I20" s="70"/>
    </row>
    <row r="21" spans="1:9" ht="11.25" customHeight="1">
      <c r="A21" s="77" t="s">
        <v>106</v>
      </c>
      <c r="B21" s="43">
        <f>B14/B41</f>
        <v>0.29845215289946025</v>
      </c>
      <c r="C21" s="43">
        <f>C14/C41</f>
        <v>0.254087946254224</v>
      </c>
      <c r="D21" s="43">
        <f>D14/D41</f>
        <v>0.20428346998121563</v>
      </c>
      <c r="E21" s="43"/>
      <c r="F21" s="74" t="s">
        <v>226</v>
      </c>
      <c r="G21" s="74"/>
      <c r="H21" s="7"/>
      <c r="I21" s="70"/>
    </row>
    <row r="22" spans="1:9" ht="11.25" customHeight="1">
      <c r="A22" s="77" t="s">
        <v>107</v>
      </c>
      <c r="B22" s="43">
        <f>B10/B52</f>
        <v>0.22127384092239824</v>
      </c>
      <c r="C22" s="43">
        <f>C10/C52</f>
        <v>0.20658564344208713</v>
      </c>
      <c r="D22" s="43">
        <f>D10/D52</f>
        <v>0.19099744462604643</v>
      </c>
      <c r="E22" s="43"/>
      <c r="F22" s="74" t="s">
        <v>227</v>
      </c>
      <c r="G22" s="74"/>
      <c r="H22" s="7"/>
      <c r="I22" s="70"/>
    </row>
    <row r="23" spans="1:9" ht="11.25" customHeight="1">
      <c r="A23" s="77" t="s">
        <v>228</v>
      </c>
      <c r="B23" s="45">
        <f>B14+B9</f>
        <v>1995.6792528326234</v>
      </c>
      <c r="C23" s="45">
        <f>C14+C9</f>
        <v>2142.840107867777</v>
      </c>
      <c r="D23" s="45">
        <f>D14+D9</f>
        <v>2155.6005113192214</v>
      </c>
      <c r="E23" s="45"/>
      <c r="F23" s="74" t="s">
        <v>229</v>
      </c>
      <c r="G23" s="74"/>
      <c r="H23" s="7"/>
      <c r="I23" s="70"/>
    </row>
    <row r="24" spans="1:9" ht="11.25" customHeight="1">
      <c r="A24" s="75" t="s">
        <v>230</v>
      </c>
      <c r="B24" s="78">
        <f>B10/B11</f>
        <v>4.718630700184053</v>
      </c>
      <c r="C24" s="78">
        <f>C10/C11</f>
        <v>4.723430132025075</v>
      </c>
      <c r="D24" s="78">
        <f>D10/D11</f>
        <v>5.295821020255944</v>
      </c>
      <c r="E24" s="45"/>
      <c r="F24" s="74"/>
      <c r="G24" s="74"/>
      <c r="H24" s="7"/>
      <c r="I24" s="70"/>
    </row>
    <row r="25" spans="1:9" ht="11.25" customHeight="1">
      <c r="A25" s="75"/>
      <c r="B25" s="43"/>
      <c r="C25" s="43"/>
      <c r="D25" s="43"/>
      <c r="E25" s="43"/>
      <c r="F25" s="74"/>
      <c r="G25" s="74"/>
      <c r="H25" s="7"/>
      <c r="I25" s="70"/>
    </row>
    <row r="26" spans="1:9" ht="11.25" customHeight="1">
      <c r="A26" s="13"/>
      <c r="B26" s="57" t="s">
        <v>14</v>
      </c>
      <c r="C26" s="61" t="s">
        <v>113</v>
      </c>
      <c r="D26" s="61" t="s">
        <v>113</v>
      </c>
      <c r="E26" s="22"/>
      <c r="F26" s="7"/>
      <c r="G26" s="7"/>
      <c r="H26" s="7"/>
      <c r="I26" s="70"/>
    </row>
    <row r="27" spans="1:9" ht="11.25" customHeight="1">
      <c r="A27" s="79" t="s">
        <v>231</v>
      </c>
      <c r="B27" s="59">
        <v>2002</v>
      </c>
      <c r="C27" s="59">
        <f>C2</f>
        <v>2003</v>
      </c>
      <c r="D27" s="59">
        <f>D2</f>
        <v>2004</v>
      </c>
      <c r="E27" s="38"/>
      <c r="F27" s="37" t="s">
        <v>112</v>
      </c>
      <c r="G27" s="7"/>
      <c r="H27" s="56" t="s">
        <v>232</v>
      </c>
      <c r="I27" s="69"/>
    </row>
    <row r="28" spans="1:9" ht="11.25" customHeight="1">
      <c r="A28" s="18" t="s">
        <v>233</v>
      </c>
      <c r="B28" s="14">
        <v>50</v>
      </c>
      <c r="C28" s="14">
        <f>MAX(C43-C29-C30-C32,C90)</f>
        <v>50</v>
      </c>
      <c r="D28" s="14">
        <f>MAX(D43-D29-D30-D32,D90)</f>
        <v>50</v>
      </c>
      <c r="E28" s="17"/>
      <c r="F28" s="80">
        <f>D28-B28</f>
        <v>0</v>
      </c>
      <c r="G28" s="7"/>
      <c r="H28" s="81" t="s">
        <v>234</v>
      </c>
      <c r="I28" s="70"/>
    </row>
    <row r="29" spans="1:9" ht="11.25" customHeight="1">
      <c r="A29" s="23" t="s">
        <v>109</v>
      </c>
      <c r="B29" s="14">
        <v>6666.666666666666</v>
      </c>
      <c r="C29" s="14">
        <f>C3/360*C84</f>
        <v>9000</v>
      </c>
      <c r="D29" s="14">
        <f>D3/360*D84</f>
        <v>9900</v>
      </c>
      <c r="E29" s="17"/>
      <c r="F29" s="80">
        <f>D29-B29</f>
        <v>3233.333333333334</v>
      </c>
      <c r="G29" s="7"/>
      <c r="H29" s="81" t="s">
        <v>235</v>
      </c>
      <c r="I29" s="82"/>
    </row>
    <row r="30" spans="1:9" ht="11.25" customHeight="1">
      <c r="A30" s="23" t="s">
        <v>236</v>
      </c>
      <c r="B30" s="14">
        <v>1366.6666666666665</v>
      </c>
      <c r="C30" s="14">
        <f>C4/360*C85</f>
        <v>1660</v>
      </c>
      <c r="D30" s="14">
        <f>D4/360*D85</f>
        <v>1848</v>
      </c>
      <c r="E30" s="17"/>
      <c r="F30" s="80">
        <f>D30-B30</f>
        <v>481.3333333333335</v>
      </c>
      <c r="G30" s="7"/>
      <c r="H30" s="81" t="s">
        <v>237</v>
      </c>
      <c r="I30" s="82"/>
    </row>
    <row r="31" spans="1:9" ht="11.25" customHeight="1">
      <c r="A31" s="18" t="s">
        <v>238</v>
      </c>
      <c r="B31" s="8">
        <v>8083.333333333332</v>
      </c>
      <c r="C31" s="8">
        <f>SUM(C28:C30)</f>
        <v>10710</v>
      </c>
      <c r="D31" s="8">
        <f>SUM(D28:D30)</f>
        <v>11798</v>
      </c>
      <c r="E31" s="17"/>
      <c r="F31" s="80"/>
      <c r="G31" s="7"/>
      <c r="H31" s="81"/>
      <c r="I31" s="70"/>
    </row>
    <row r="32" spans="1:9" ht="11.25" customHeight="1">
      <c r="A32" s="9" t="s">
        <v>239</v>
      </c>
      <c r="B32" s="10">
        <v>6000</v>
      </c>
      <c r="C32" s="10">
        <f>B32+C87</f>
        <v>6000</v>
      </c>
      <c r="D32" s="10">
        <f>C32+D87</f>
        <v>6000</v>
      </c>
      <c r="E32" s="17"/>
      <c r="F32" s="80">
        <f>D32-B32</f>
        <v>0</v>
      </c>
      <c r="G32" s="7"/>
      <c r="H32" s="81" t="s">
        <v>240</v>
      </c>
      <c r="I32" s="70"/>
    </row>
    <row r="33" spans="1:9" ht="11.25" customHeight="1">
      <c r="A33" s="9" t="s">
        <v>241</v>
      </c>
      <c r="B33" s="24">
        <v>14083.333333333332</v>
      </c>
      <c r="C33" s="24">
        <f>C31+C32</f>
        <v>16710</v>
      </c>
      <c r="D33" s="24">
        <f>D31+D32</f>
        <v>17798</v>
      </c>
      <c r="E33" s="17"/>
      <c r="F33" s="80"/>
      <c r="G33" s="7"/>
      <c r="H33" s="81"/>
      <c r="I33" s="70"/>
    </row>
    <row r="34" spans="1:9" ht="11.25" customHeight="1">
      <c r="A34" s="13"/>
      <c r="B34" s="22" t="s">
        <v>6</v>
      </c>
      <c r="C34" s="22" t="s">
        <v>6</v>
      </c>
      <c r="D34" s="22" t="s">
        <v>6</v>
      </c>
      <c r="E34" s="22"/>
      <c r="F34" s="80"/>
      <c r="G34" s="7"/>
      <c r="H34" s="81"/>
      <c r="I34" s="70"/>
    </row>
    <row r="35" spans="1:9" ht="11.25" customHeight="1">
      <c r="A35" s="79" t="s">
        <v>242</v>
      </c>
      <c r="B35" s="22"/>
      <c r="C35" s="22"/>
      <c r="D35" s="22"/>
      <c r="E35" s="22"/>
      <c r="F35" s="80"/>
      <c r="G35" s="7"/>
      <c r="H35" s="81"/>
      <c r="I35" s="70"/>
    </row>
    <row r="36" spans="1:9" ht="11.25" customHeight="1">
      <c r="A36" s="18" t="s">
        <v>243</v>
      </c>
      <c r="B36" s="8">
        <v>2051.388888888889</v>
      </c>
      <c r="C36" s="8">
        <f>C45/360*C86</f>
        <v>2514.4444444444443</v>
      </c>
      <c r="D36" s="8">
        <f>D45/360*D86</f>
        <v>2787.6666666666665</v>
      </c>
      <c r="E36" s="17"/>
      <c r="F36" s="80">
        <f>D36-B36</f>
        <v>736.2777777777774</v>
      </c>
      <c r="G36" s="7"/>
      <c r="H36" s="81" t="s">
        <v>244</v>
      </c>
      <c r="I36" s="82"/>
    </row>
    <row r="37" spans="1:9" ht="11.25" customHeight="1">
      <c r="A37" s="23" t="s">
        <v>245</v>
      </c>
      <c r="B37" s="14">
        <v>598.1482512139814</v>
      </c>
      <c r="C37" s="14">
        <f>C13</f>
        <v>661.2171890861903</v>
      </c>
      <c r="D37" s="14">
        <f>D13</f>
        <v>666.6859334225235</v>
      </c>
      <c r="E37" s="17"/>
      <c r="F37" s="80">
        <f>D37-B37</f>
        <v>68.53768220854204</v>
      </c>
      <c r="G37" s="7"/>
      <c r="H37" s="81" t="s">
        <v>246</v>
      </c>
      <c r="I37" s="70"/>
    </row>
    <row r="38" spans="1:9" ht="11.25" customHeight="1">
      <c r="A38" s="9" t="s">
        <v>247</v>
      </c>
      <c r="B38" s="14">
        <v>3361.724965089198</v>
      </c>
      <c r="C38" s="14">
        <f>MAX(C59-C60,0)</f>
        <v>4419.427030460323</v>
      </c>
      <c r="D38" s="14">
        <f>MAX(D59-D60,0)</f>
        <v>4173.1355525825475</v>
      </c>
      <c r="E38" s="17"/>
      <c r="F38" s="80">
        <f>D38-B38</f>
        <v>811.4105874933493</v>
      </c>
      <c r="G38" s="7"/>
      <c r="H38" s="81" t="s">
        <v>248</v>
      </c>
      <c r="I38" s="70"/>
    </row>
    <row r="39" spans="1:9" ht="11.25" customHeight="1">
      <c r="A39" s="63" t="s">
        <v>249</v>
      </c>
      <c r="B39" s="8">
        <v>6011.262105192069</v>
      </c>
      <c r="C39" s="8">
        <f>C36+C37+C38</f>
        <v>7595.088663990958</v>
      </c>
      <c r="D39" s="8">
        <f>D36+D37+D38</f>
        <v>7627.488152671737</v>
      </c>
      <c r="E39" s="17"/>
      <c r="F39" s="80"/>
      <c r="G39" s="7"/>
      <c r="H39" s="81"/>
      <c r="I39" s="70"/>
    </row>
    <row r="40" spans="1:9" ht="11.25" customHeight="1">
      <c r="A40" s="23" t="s">
        <v>250</v>
      </c>
      <c r="B40" s="14">
        <v>2000</v>
      </c>
      <c r="C40" s="14">
        <f>B40+C88</f>
        <v>1500</v>
      </c>
      <c r="D40" s="14">
        <f>C40+D88</f>
        <v>1000</v>
      </c>
      <c r="E40" s="17"/>
      <c r="F40" s="80">
        <f>D40-B40</f>
        <v>-1000</v>
      </c>
      <c r="G40" s="7"/>
      <c r="H40" s="81" t="s">
        <v>251</v>
      </c>
      <c r="I40" s="70"/>
    </row>
    <row r="41" spans="1:9" ht="11.25" customHeight="1">
      <c r="A41" s="23" t="s">
        <v>252</v>
      </c>
      <c r="B41" s="14">
        <v>4676.391975308641</v>
      </c>
      <c r="C41" s="14">
        <f>B41+B42*(1-B89)</f>
        <v>6072.071228141264</v>
      </c>
      <c r="D41" s="14">
        <f>C41+C42*(1-C89)</f>
        <v>7614.911336009041</v>
      </c>
      <c r="E41" s="17"/>
      <c r="F41" s="80">
        <f>D41-B41</f>
        <v>2938.5193607004003</v>
      </c>
      <c r="G41" s="7"/>
      <c r="H41" s="81" t="s">
        <v>253</v>
      </c>
      <c r="I41" s="70"/>
    </row>
    <row r="42" spans="1:9" ht="11.25" customHeight="1">
      <c r="A42" s="9" t="s">
        <v>254</v>
      </c>
      <c r="B42" s="10">
        <v>1395.6792528326234</v>
      </c>
      <c r="C42" s="10">
        <f>C14</f>
        <v>1542.8401078677773</v>
      </c>
      <c r="D42" s="10">
        <f>D14</f>
        <v>1555.6005113192216</v>
      </c>
      <c r="E42" s="17"/>
      <c r="F42" s="80">
        <f>D42-B42</f>
        <v>159.92125848659816</v>
      </c>
      <c r="G42" s="7"/>
      <c r="H42" s="81"/>
      <c r="I42" s="70"/>
    </row>
    <row r="43" spans="1:9" ht="11.25" customHeight="1">
      <c r="A43" s="26" t="s">
        <v>255</v>
      </c>
      <c r="B43" s="24">
        <v>14083.333333333334</v>
      </c>
      <c r="C43" s="24">
        <f>C39+C40+C41+C42</f>
        <v>16710</v>
      </c>
      <c r="D43" s="24">
        <f>D39+D40+D41+D42</f>
        <v>17798</v>
      </c>
      <c r="E43" s="17"/>
      <c r="F43" s="80"/>
      <c r="G43" s="7"/>
      <c r="H43" s="81"/>
      <c r="I43" s="70"/>
    </row>
    <row r="44" spans="1:9" ht="11.25" customHeight="1">
      <c r="A44" s="13"/>
      <c r="B44" s="17"/>
      <c r="C44" s="17"/>
      <c r="D44" s="17"/>
      <c r="E44" s="17"/>
      <c r="F44" s="83"/>
      <c r="G44" s="7"/>
      <c r="H44" s="7"/>
      <c r="I44" s="70"/>
    </row>
    <row r="45" spans="1:9" ht="11.25" customHeight="1">
      <c r="A45" s="13" t="s">
        <v>110</v>
      </c>
      <c r="B45" s="17">
        <v>24616.666666666668</v>
      </c>
      <c r="C45" s="17">
        <f>C4+(C30-B30)</f>
        <v>30173.333333333332</v>
      </c>
      <c r="D45" s="17">
        <f>D4+(D30-C30)</f>
        <v>33452</v>
      </c>
      <c r="E45" s="17"/>
      <c r="F45" s="83"/>
      <c r="G45" s="7"/>
      <c r="H45" s="7"/>
      <c r="I45" s="70"/>
    </row>
    <row r="46" spans="1:9" ht="11.25" customHeight="1">
      <c r="A46" s="13" t="s">
        <v>256</v>
      </c>
      <c r="B46" s="17">
        <v>1100</v>
      </c>
      <c r="C46" s="17">
        <f>C87+C9</f>
        <v>600</v>
      </c>
      <c r="D46" s="17">
        <f>D87+D9</f>
        <v>600</v>
      </c>
      <c r="E46" s="17"/>
      <c r="F46" s="84"/>
      <c r="G46" s="85"/>
      <c r="H46" s="7"/>
      <c r="I46" s="70"/>
    </row>
    <row r="47" spans="1:9" ht="11.25" customHeight="1">
      <c r="A47" s="12"/>
      <c r="B47" s="17"/>
      <c r="C47" s="17"/>
      <c r="D47" s="17"/>
      <c r="E47" s="17"/>
      <c r="F47" s="84"/>
      <c r="G47" s="85"/>
      <c r="H47" s="7"/>
      <c r="I47" s="70"/>
    </row>
    <row r="48" spans="1:9" ht="12.75" customHeight="1" thickBot="1">
      <c r="A48" s="73" t="s">
        <v>257</v>
      </c>
      <c r="B48" s="62">
        <v>2002</v>
      </c>
      <c r="C48" s="62">
        <v>2003</v>
      </c>
      <c r="D48" s="62">
        <v>2004</v>
      </c>
      <c r="E48" s="46"/>
      <c r="F48" s="37" t="s">
        <v>112</v>
      </c>
      <c r="G48" s="7"/>
      <c r="H48" s="7"/>
      <c r="I48" s="70"/>
    </row>
    <row r="49" spans="1:9" ht="11.25" customHeight="1">
      <c r="A49" s="75" t="s">
        <v>258</v>
      </c>
      <c r="B49" s="34">
        <v>0</v>
      </c>
      <c r="C49" s="34">
        <f>C28-C90</f>
        <v>0</v>
      </c>
      <c r="D49" s="34">
        <f>D28-D90</f>
        <v>0</v>
      </c>
      <c r="E49" s="34"/>
      <c r="F49" s="80">
        <f>D49-B49</f>
        <v>0</v>
      </c>
      <c r="G49" s="7"/>
      <c r="H49" s="7"/>
      <c r="I49" s="70"/>
    </row>
    <row r="50" spans="1:9" ht="11.25" customHeight="1">
      <c r="A50" s="75" t="s">
        <v>259</v>
      </c>
      <c r="B50" s="35">
        <v>5433.796193230462</v>
      </c>
      <c r="C50" s="35">
        <f>C59</f>
        <v>7534.338366469365</v>
      </c>
      <c r="D50" s="35">
        <f>D59</f>
        <v>8343.647399910811</v>
      </c>
      <c r="E50" s="35"/>
      <c r="F50" s="80">
        <f>D50-B50</f>
        <v>2909.8512066803487</v>
      </c>
      <c r="G50" s="7"/>
      <c r="H50" s="7"/>
      <c r="I50" s="70"/>
    </row>
    <row r="51" spans="1:9" ht="11.25" customHeight="1">
      <c r="A51" s="75" t="s">
        <v>260</v>
      </c>
      <c r="B51" s="36">
        <v>6000</v>
      </c>
      <c r="C51" s="36">
        <f>C32</f>
        <v>6000</v>
      </c>
      <c r="D51" s="36">
        <f>D32</f>
        <v>6000</v>
      </c>
      <c r="E51" s="35"/>
      <c r="F51" s="80">
        <f>D51-B51</f>
        <v>0</v>
      </c>
      <c r="G51" s="7"/>
      <c r="H51" s="7"/>
      <c r="I51" s="70"/>
    </row>
    <row r="52" spans="1:9" ht="11.25" customHeight="1">
      <c r="A52" s="75" t="s">
        <v>261</v>
      </c>
      <c r="B52" s="35">
        <v>11433.796193230462</v>
      </c>
      <c r="C52" s="35">
        <f>C49+C50+C51</f>
        <v>13534.338366469365</v>
      </c>
      <c r="D52" s="35">
        <f>D49+D50+D51</f>
        <v>14343.647399910811</v>
      </c>
      <c r="E52" s="35"/>
      <c r="F52" s="80"/>
      <c r="G52" s="7"/>
      <c r="H52" s="7"/>
      <c r="I52" s="70"/>
    </row>
    <row r="53" spans="1:9" ht="5.25" customHeight="1">
      <c r="A53" s="75"/>
      <c r="B53" s="35"/>
      <c r="C53" s="35"/>
      <c r="D53" s="35"/>
      <c r="E53" s="35"/>
      <c r="F53" s="80"/>
      <c r="G53" s="7"/>
      <c r="H53" s="7"/>
      <c r="I53" s="70"/>
    </row>
    <row r="54" spans="1:9" ht="11.25" customHeight="1">
      <c r="A54" s="75" t="s">
        <v>262</v>
      </c>
      <c r="B54" s="35">
        <v>5361.724965089198</v>
      </c>
      <c r="C54" s="35">
        <f>C38+C40</f>
        <v>5919.427030460323</v>
      </c>
      <c r="D54" s="35">
        <f>D38+D40</f>
        <v>5173.1355525825475</v>
      </c>
      <c r="E54" s="35"/>
      <c r="F54" s="80">
        <f>D54-B54</f>
        <v>-188.58941250665066</v>
      </c>
      <c r="G54" s="7"/>
      <c r="H54" s="7"/>
      <c r="I54" s="70"/>
    </row>
    <row r="55" spans="1:9" ht="11.25" customHeight="1">
      <c r="A55" s="75" t="s">
        <v>263</v>
      </c>
      <c r="B55" s="36">
        <v>6072.071228141264</v>
      </c>
      <c r="C55" s="36">
        <f>C41+C42</f>
        <v>7614.911336009041</v>
      </c>
      <c r="D55" s="36">
        <f>D41+D42</f>
        <v>9170.511847328264</v>
      </c>
      <c r="E55" s="35"/>
      <c r="F55" s="80">
        <f>D55-B55</f>
        <v>3098.4406191869994</v>
      </c>
      <c r="G55" s="7"/>
      <c r="H55" s="7"/>
      <c r="I55" s="70"/>
    </row>
    <row r="56" spans="1:9" ht="11.25" customHeight="1">
      <c r="A56" s="75" t="s">
        <v>264</v>
      </c>
      <c r="B56" s="35">
        <v>11433.796193230462</v>
      </c>
      <c r="C56" s="35">
        <f>C54+C55</f>
        <v>13534.338366469365</v>
      </c>
      <c r="D56" s="35">
        <f>D54+D55</f>
        <v>14343.647399910811</v>
      </c>
      <c r="E56" s="35"/>
      <c r="F56" s="80"/>
      <c r="G56" s="7"/>
      <c r="H56" s="7"/>
      <c r="I56" s="70"/>
    </row>
    <row r="57" spans="1:9" ht="11.25" customHeight="1">
      <c r="A57" s="75"/>
      <c r="B57" s="35"/>
      <c r="C57" s="35"/>
      <c r="D57" s="35"/>
      <c r="E57" s="35"/>
      <c r="F57" s="80"/>
      <c r="G57" s="7"/>
      <c r="H57" s="7"/>
      <c r="I57" s="70"/>
    </row>
    <row r="58" spans="1:9" ht="12.75" customHeight="1" thickBot="1">
      <c r="A58" s="73" t="s">
        <v>265</v>
      </c>
      <c r="B58" s="86"/>
      <c r="C58" s="86"/>
      <c r="D58" s="35"/>
      <c r="E58" s="35"/>
      <c r="F58" s="80"/>
      <c r="G58" s="7"/>
      <c r="H58" s="7"/>
      <c r="I58" s="70"/>
    </row>
    <row r="59" spans="1:9" ht="11.25" customHeight="1">
      <c r="A59" s="75" t="s">
        <v>111</v>
      </c>
      <c r="B59" s="35">
        <v>5433.796193230462</v>
      </c>
      <c r="C59" s="35">
        <f>C90+C29+C30-C36-C37</f>
        <v>7534.338366469365</v>
      </c>
      <c r="D59" s="35">
        <f>D90+D29+D30-D36-D37</f>
        <v>8343.647399910811</v>
      </c>
      <c r="E59" s="35"/>
      <c r="F59" s="80">
        <f>D59-B59</f>
        <v>2909.8512066803487</v>
      </c>
      <c r="G59" s="7"/>
      <c r="H59" s="7"/>
      <c r="I59" s="70"/>
    </row>
    <row r="60" spans="1:9" ht="11.25" customHeight="1">
      <c r="A60" s="75" t="s">
        <v>266</v>
      </c>
      <c r="B60" s="36">
        <v>2072.0712281412643</v>
      </c>
      <c r="C60" s="36">
        <f>C40+C41+C42-C32</f>
        <v>3114.9113360090414</v>
      </c>
      <c r="D60" s="36">
        <f>D40+D41+D42-D32</f>
        <v>4170.511847328264</v>
      </c>
      <c r="E60" s="35"/>
      <c r="F60" s="80">
        <f>D60-B60</f>
        <v>2098.4406191869994</v>
      </c>
      <c r="G60" s="7"/>
      <c r="H60" s="7"/>
      <c r="I60" s="70"/>
    </row>
    <row r="61" spans="1:9" ht="11.25" customHeight="1">
      <c r="A61" s="75" t="s">
        <v>267</v>
      </c>
      <c r="B61" s="35">
        <v>-3361.724965089198</v>
      </c>
      <c r="C61" s="35">
        <f>C60-C59</f>
        <v>-4419.427030460323</v>
      </c>
      <c r="D61" s="35">
        <f>D60-D59</f>
        <v>-4173.1355525825475</v>
      </c>
      <c r="E61" s="35"/>
      <c r="F61" s="80">
        <f>D61-B61</f>
        <v>-811.4105874933493</v>
      </c>
      <c r="G61" s="7"/>
      <c r="H61" s="7"/>
      <c r="I61" s="70"/>
    </row>
    <row r="62" spans="1:9" ht="11.25" customHeight="1">
      <c r="A62" s="75" t="s">
        <v>268</v>
      </c>
      <c r="B62" s="35"/>
      <c r="C62" s="35"/>
      <c r="D62" s="35"/>
      <c r="E62" s="35"/>
      <c r="F62" s="87"/>
      <c r="G62" s="7"/>
      <c r="H62" s="7"/>
      <c r="I62" s="70"/>
    </row>
    <row r="63" spans="1:9" ht="11.25" customHeight="1">
      <c r="A63" s="13"/>
      <c r="B63" s="17"/>
      <c r="C63" s="17"/>
      <c r="D63" s="17"/>
      <c r="E63" s="17"/>
      <c r="F63" s="87"/>
      <c r="G63" s="7"/>
      <c r="H63" s="7"/>
      <c r="I63" s="70"/>
    </row>
    <row r="64" spans="1:9" ht="11.25" customHeight="1" thickBot="1">
      <c r="A64" s="73" t="s">
        <v>269</v>
      </c>
      <c r="B64" s="22"/>
      <c r="C64" s="22"/>
      <c r="D64" s="22"/>
      <c r="E64" s="22"/>
      <c r="F64" s="7"/>
      <c r="G64" s="7"/>
      <c r="H64" s="7"/>
      <c r="I64" s="70"/>
    </row>
    <row r="65" spans="1:9" ht="11.25" customHeight="1">
      <c r="A65" s="75" t="s">
        <v>270</v>
      </c>
      <c r="B65" s="35">
        <f>B29/B3*360</f>
        <v>80</v>
      </c>
      <c r="C65" s="35">
        <f>C29/C3*360</f>
        <v>90</v>
      </c>
      <c r="D65" s="35">
        <f>D29/D3*360</f>
        <v>90</v>
      </c>
      <c r="E65" s="35"/>
      <c r="F65" s="7"/>
      <c r="G65" s="7"/>
      <c r="H65" s="7"/>
      <c r="I65" s="94" t="s">
        <v>283</v>
      </c>
    </row>
    <row r="66" spans="1:9" ht="11.25" customHeight="1">
      <c r="A66" s="75" t="s">
        <v>271</v>
      </c>
      <c r="B66" s="35">
        <f>B30/B4*360</f>
        <v>20</v>
      </c>
      <c r="C66" s="35">
        <f>C30/C4*360</f>
        <v>20</v>
      </c>
      <c r="D66" s="35">
        <f>D30/D4*360</f>
        <v>20</v>
      </c>
      <c r="E66" s="35"/>
      <c r="F66" s="7"/>
      <c r="G66" s="7"/>
      <c r="H66" s="7"/>
      <c r="I66" s="94" t="s">
        <v>284</v>
      </c>
    </row>
    <row r="67" spans="1:9" ht="11.25" customHeight="1">
      <c r="A67" s="75" t="s">
        <v>272</v>
      </c>
      <c r="B67" s="35">
        <f>B36/B45*360</f>
        <v>30.000000000000004</v>
      </c>
      <c r="C67" s="35">
        <f>C36/C45*360</f>
        <v>30</v>
      </c>
      <c r="D67" s="35">
        <f>D36/D45*360</f>
        <v>30</v>
      </c>
      <c r="E67" s="35"/>
      <c r="F67" s="7"/>
      <c r="G67" s="7"/>
      <c r="H67" s="7"/>
      <c r="I67" s="70"/>
    </row>
    <row r="68" spans="1:9" ht="11.25" customHeight="1">
      <c r="A68" s="75" t="s">
        <v>273</v>
      </c>
      <c r="B68" s="42">
        <v>0.18112653977434875</v>
      </c>
      <c r="C68" s="42">
        <f>C59/C3</f>
        <v>0.20928717684637124</v>
      </c>
      <c r="D68" s="42">
        <f>D59/D3</f>
        <v>0.21069816666441443</v>
      </c>
      <c r="E68" s="42"/>
      <c r="F68" s="7"/>
      <c r="G68" s="7"/>
      <c r="H68" s="7"/>
      <c r="I68" s="70"/>
    </row>
    <row r="69" spans="1:9" ht="11.25" customHeight="1">
      <c r="A69" s="75" t="s">
        <v>274</v>
      </c>
      <c r="B69" s="47">
        <v>1.3193623401622077</v>
      </c>
      <c r="C69" s="47">
        <f>(C39+C40)/C55</f>
        <v>1.1943788000501756</v>
      </c>
      <c r="D69" s="47">
        <f>(D39+D40)/D55</f>
        <v>0.940785890286513</v>
      </c>
      <c r="E69" s="47"/>
      <c r="F69" s="7"/>
      <c r="G69" s="7"/>
      <c r="H69" s="7"/>
      <c r="I69" s="70"/>
    </row>
    <row r="70" spans="1:9" ht="11.25" customHeight="1">
      <c r="A70" s="88" t="s">
        <v>275</v>
      </c>
      <c r="B70" s="89">
        <f>B54/B8</f>
        <v>1.7130111709550153</v>
      </c>
      <c r="C70" s="89">
        <f>C54/C8</f>
        <v>1.7430586073204721</v>
      </c>
      <c r="D70" s="89">
        <f>D54/D8</f>
        <v>1.5490284922094106</v>
      </c>
      <c r="E70" s="90"/>
      <c r="F70" s="11"/>
      <c r="G70" s="11"/>
      <c r="H70" s="11"/>
      <c r="I70" s="69"/>
    </row>
    <row r="71" spans="2:5" ht="11.25" customHeight="1">
      <c r="B71" s="20"/>
      <c r="C71" s="20"/>
      <c r="D71" s="20"/>
      <c r="E71" s="48"/>
    </row>
    <row r="72" spans="1:5" ht="11.25" customHeight="1">
      <c r="A72" s="3" t="s">
        <v>276</v>
      </c>
      <c r="B72" s="19"/>
      <c r="C72" s="19"/>
      <c r="D72" s="19"/>
      <c r="E72" s="17"/>
    </row>
    <row r="73" spans="1:5" ht="11.25" customHeight="1">
      <c r="A73" s="3" t="s">
        <v>277</v>
      </c>
      <c r="B73" s="2"/>
      <c r="C73" s="2"/>
      <c r="D73" s="2"/>
      <c r="E73" s="40"/>
    </row>
    <row r="74" spans="1:5" ht="11.25" customHeight="1">
      <c r="A74" s="3" t="s">
        <v>278</v>
      </c>
      <c r="C74" s="4"/>
      <c r="D74" s="4"/>
      <c r="E74" s="22"/>
    </row>
    <row r="75" spans="1:5" ht="11.25" customHeight="1">
      <c r="A75" s="3" t="s">
        <v>7</v>
      </c>
      <c r="B75" s="5">
        <v>0.5</v>
      </c>
      <c r="C75" s="5">
        <v>0.2</v>
      </c>
      <c r="D75" s="5">
        <v>0.1</v>
      </c>
      <c r="E75" s="49"/>
    </row>
    <row r="76" spans="1:5" ht="11.25" customHeight="1">
      <c r="A76" s="3" t="s">
        <v>15</v>
      </c>
      <c r="B76" s="28">
        <v>0.82</v>
      </c>
      <c r="C76" s="28">
        <v>0.83</v>
      </c>
      <c r="D76" s="28">
        <v>0.84</v>
      </c>
      <c r="E76" s="50"/>
    </row>
    <row r="77" spans="1:5" ht="11.25" customHeight="1">
      <c r="A77" s="3" t="s">
        <v>279</v>
      </c>
      <c r="B77" s="28">
        <v>0.06</v>
      </c>
      <c r="C77" s="28"/>
      <c r="D77" s="28"/>
      <c r="E77" s="50"/>
    </row>
    <row r="78" spans="1:9" ht="11.25" customHeight="1">
      <c r="A78" s="3" t="s">
        <v>2</v>
      </c>
      <c r="B78" s="31">
        <v>470</v>
      </c>
      <c r="C78" s="31"/>
      <c r="D78" s="31"/>
      <c r="E78" s="51"/>
      <c r="I78" s="6" t="s">
        <v>54</v>
      </c>
    </row>
    <row r="79" spans="1:5" ht="11.25" customHeight="1">
      <c r="A79" s="3" t="s">
        <v>3</v>
      </c>
      <c r="B79" s="28">
        <v>0.1</v>
      </c>
      <c r="C79" s="28">
        <v>0.1</v>
      </c>
      <c r="D79" s="28">
        <v>0.1</v>
      </c>
      <c r="E79" s="50"/>
    </row>
    <row r="80" spans="1:5" ht="11.25" customHeight="1">
      <c r="A80" s="3" t="s">
        <v>4</v>
      </c>
      <c r="B80" s="21">
        <v>0.1</v>
      </c>
      <c r="C80" s="21">
        <f>B80</f>
        <v>0.1</v>
      </c>
      <c r="D80" s="21">
        <f>C80</f>
        <v>0.1</v>
      </c>
      <c r="E80" s="52"/>
    </row>
    <row r="81" spans="1:5" ht="11.25" customHeight="1">
      <c r="A81" s="3" t="s">
        <v>5</v>
      </c>
      <c r="B81" s="21">
        <v>0.3</v>
      </c>
      <c r="C81" s="21">
        <f>B81</f>
        <v>0.3</v>
      </c>
      <c r="D81" s="21">
        <f>C81</f>
        <v>0.3</v>
      </c>
      <c r="E81" s="52"/>
    </row>
    <row r="82" spans="1:5" ht="11.25" customHeight="1">
      <c r="A82" s="3"/>
      <c r="B82" s="29"/>
      <c r="C82" s="29"/>
      <c r="D82" s="29"/>
      <c r="E82" s="53"/>
    </row>
    <row r="83" spans="1:5" ht="11.25" customHeight="1">
      <c r="A83" s="3" t="s">
        <v>280</v>
      </c>
      <c r="C83" s="4"/>
      <c r="D83" s="4"/>
      <c r="E83" s="22"/>
    </row>
    <row r="84" spans="1:5" ht="11.25" customHeight="1">
      <c r="A84" s="3" t="s">
        <v>9</v>
      </c>
      <c r="B84" s="25">
        <v>80</v>
      </c>
      <c r="C84" s="25">
        <v>90</v>
      </c>
      <c r="D84" s="25">
        <v>90</v>
      </c>
      <c r="E84" s="54"/>
    </row>
    <row r="85" spans="1:5" ht="11.25" customHeight="1">
      <c r="A85" s="3" t="s">
        <v>16</v>
      </c>
      <c r="B85" s="25">
        <v>20</v>
      </c>
      <c r="C85" s="25">
        <v>20</v>
      </c>
      <c r="D85" s="25">
        <v>20</v>
      </c>
      <c r="E85" s="54"/>
    </row>
    <row r="86" spans="1:5" ht="11.25" customHeight="1">
      <c r="A86" s="3" t="s">
        <v>10</v>
      </c>
      <c r="B86" s="25">
        <v>30</v>
      </c>
      <c r="C86" s="25">
        <v>30</v>
      </c>
      <c r="D86" s="25">
        <v>30</v>
      </c>
      <c r="E86" s="54"/>
    </row>
    <row r="87" spans="1:5" ht="11.25" customHeight="1">
      <c r="A87" s="12" t="s">
        <v>11</v>
      </c>
      <c r="B87" s="25">
        <v>500</v>
      </c>
      <c r="C87" s="25">
        <v>0</v>
      </c>
      <c r="D87" s="25">
        <v>0</v>
      </c>
      <c r="E87" s="54"/>
    </row>
    <row r="88" spans="1:5" ht="11.25" customHeight="1">
      <c r="A88" s="3" t="s">
        <v>12</v>
      </c>
      <c r="B88" s="25">
        <v>-500</v>
      </c>
      <c r="C88" s="25">
        <v>-500</v>
      </c>
      <c r="D88" s="25">
        <v>-500</v>
      </c>
      <c r="E88" s="54"/>
    </row>
    <row r="89" spans="1:5" ht="11.25" customHeight="1">
      <c r="A89" s="3" t="s">
        <v>13</v>
      </c>
      <c r="B89" s="25">
        <v>0</v>
      </c>
      <c r="C89" s="25">
        <v>0</v>
      </c>
      <c r="D89" s="25">
        <v>0</v>
      </c>
      <c r="E89" s="54"/>
    </row>
    <row r="90" spans="1:5" ht="11.25" customHeight="1">
      <c r="A90" s="3" t="s">
        <v>53</v>
      </c>
      <c r="B90" s="25">
        <v>50</v>
      </c>
      <c r="C90" s="25">
        <v>50</v>
      </c>
      <c r="D90" s="25">
        <v>50</v>
      </c>
      <c r="E90" s="54"/>
    </row>
    <row r="91" ht="11.25" customHeight="1"/>
    <row r="92" spans="1:2" ht="11.25" customHeight="1">
      <c r="A92" s="6"/>
      <c r="B92" s="6"/>
    </row>
    <row r="93" spans="1:2" ht="11.25" customHeight="1">
      <c r="A93" s="6"/>
      <c r="B93" s="6"/>
    </row>
    <row r="94" spans="1:2" ht="11.25" customHeight="1">
      <c r="A94" s="6"/>
      <c r="B94" s="6"/>
    </row>
    <row r="95" spans="1:2" ht="11.25" customHeight="1">
      <c r="A95" s="6"/>
      <c r="B95" s="6"/>
    </row>
    <row r="96" spans="1:2" ht="11.25" customHeight="1">
      <c r="A96" s="6"/>
      <c r="B96" s="6"/>
    </row>
    <row r="97" spans="1:2" ht="11.25" customHeight="1">
      <c r="A97" s="6"/>
      <c r="B97" s="6"/>
    </row>
    <row r="98" spans="1:2" ht="11.25" customHeight="1">
      <c r="A98" s="6"/>
      <c r="B98" s="6"/>
    </row>
    <row r="99" spans="1:2" ht="11.25" customHeight="1">
      <c r="A99" s="6"/>
      <c r="B99" s="6"/>
    </row>
    <row r="100" spans="1:2" ht="11.25" customHeight="1">
      <c r="A100" s="6"/>
      <c r="B100" s="6"/>
    </row>
    <row r="101" spans="1:2" ht="11.25" customHeight="1">
      <c r="A101" s="6"/>
      <c r="B101" s="6"/>
    </row>
    <row r="102" spans="1:2" ht="11.25" customHeight="1">
      <c r="A102" s="6"/>
      <c r="B102" s="6"/>
    </row>
    <row r="103" ht="11.25" customHeight="1">
      <c r="B103" s="17"/>
    </row>
    <row r="104" ht="11.25" customHeight="1">
      <c r="B104" s="17"/>
    </row>
    <row r="105" ht="11.25" customHeight="1">
      <c r="B105" s="22"/>
    </row>
    <row r="106" ht="11.25" customHeight="1"/>
    <row r="107" ht="12.75">
      <c r="B107" s="27"/>
    </row>
    <row r="108" ht="12.75">
      <c r="B108" s="27"/>
    </row>
    <row r="109" ht="12.75">
      <c r="B109" s="27"/>
    </row>
    <row r="110" ht="12.75">
      <c r="B110" s="30"/>
    </row>
    <row r="111" ht="12.75">
      <c r="B111" s="30"/>
    </row>
    <row r="112" ht="12.75">
      <c r="B112" s="22"/>
    </row>
    <row r="113" ht="12.75">
      <c r="B113" s="22"/>
    </row>
  </sheetData>
  <printOptions headings="1"/>
  <pageMargins left="0.66" right="0.32" top="0.62" bottom="0.59" header="0.5" footer="0.5"/>
  <pageSetup orientation="portrait" paperSize="9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3"/>
  <sheetViews>
    <sheetView showGridLines="0" view="pageBreakPreview" zoomScaleSheetLayoutView="100" workbookViewId="0" topLeftCell="A1">
      <selection activeCell="K70" sqref="K70"/>
    </sheetView>
  </sheetViews>
  <sheetFormatPr defaultColWidth="9.00390625" defaultRowHeight="12"/>
  <cols>
    <col min="1" max="1" width="27.625" style="1" customWidth="1"/>
    <col min="2" max="2" width="10.75390625" style="4" customWidth="1"/>
    <col min="3" max="4" width="10.75390625" style="6" customWidth="1"/>
    <col min="5" max="5" width="5.00390625" style="7" customWidth="1"/>
    <col min="6" max="6" width="8.00390625" style="6" customWidth="1"/>
    <col min="7" max="7" width="5.00390625" style="6" customWidth="1"/>
    <col min="8" max="8" width="8.00390625" style="6" customWidth="1"/>
    <col min="9" max="9" width="12.375" style="6" customWidth="1"/>
    <col min="10" max="16384" width="11.375" style="6" customWidth="1"/>
  </cols>
  <sheetData>
    <row r="1" spans="1:11" ht="12.75" customHeight="1">
      <c r="A1" s="64" t="s">
        <v>115</v>
      </c>
      <c r="B1" s="57" t="s">
        <v>14</v>
      </c>
      <c r="C1" s="61" t="s">
        <v>113</v>
      </c>
      <c r="D1" s="61" t="s">
        <v>113</v>
      </c>
      <c r="E1" s="65"/>
      <c r="F1" s="66"/>
      <c r="G1" s="66"/>
      <c r="H1" s="66"/>
      <c r="I1" s="67"/>
      <c r="K1" s="15"/>
    </row>
    <row r="2" spans="1:11" ht="11.25" customHeight="1">
      <c r="A2" s="68" t="s">
        <v>116</v>
      </c>
      <c r="B2" s="59">
        <v>2002</v>
      </c>
      <c r="C2" s="59">
        <v>2003</v>
      </c>
      <c r="D2" s="59">
        <v>2004</v>
      </c>
      <c r="E2" s="38"/>
      <c r="F2" s="56" t="s">
        <v>181</v>
      </c>
      <c r="G2" s="11"/>
      <c r="H2" s="11"/>
      <c r="I2" s="69"/>
      <c r="K2" s="15"/>
    </row>
    <row r="3" spans="1:9" ht="11.25" customHeight="1">
      <c r="A3" s="18" t="s">
        <v>117</v>
      </c>
      <c r="B3" s="14">
        <v>30000</v>
      </c>
      <c r="C3" s="14">
        <f>B3*(1+C75)</f>
        <v>36000</v>
      </c>
      <c r="D3" s="8">
        <f>C3*(1+D75)</f>
        <v>39600</v>
      </c>
      <c r="E3" s="17"/>
      <c r="F3" s="39" t="s">
        <v>182</v>
      </c>
      <c r="G3" s="39"/>
      <c r="H3" s="7"/>
      <c r="I3" s="70"/>
    </row>
    <row r="4" spans="1:27" s="11" customFormat="1" ht="11.25" customHeight="1">
      <c r="A4" s="9" t="s">
        <v>108</v>
      </c>
      <c r="B4" s="10">
        <v>24600</v>
      </c>
      <c r="C4" s="10">
        <f>C3*C76</f>
        <v>29880</v>
      </c>
      <c r="D4" s="10">
        <f>D3*D76</f>
        <v>33264</v>
      </c>
      <c r="E4" s="17"/>
      <c r="F4" s="39" t="s">
        <v>183</v>
      </c>
      <c r="G4" s="39"/>
      <c r="H4" s="7"/>
      <c r="I4" s="7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9" s="7" customFormat="1" ht="11.25" customHeight="1">
      <c r="A5" s="13" t="s">
        <v>118</v>
      </c>
      <c r="B5" s="8">
        <v>5400</v>
      </c>
      <c r="C5" s="8">
        <f>C3-C4</f>
        <v>6120</v>
      </c>
      <c r="D5" s="8">
        <f>D3-D4</f>
        <v>6336</v>
      </c>
      <c r="E5" s="17"/>
      <c r="F5" s="39"/>
      <c r="G5" s="39"/>
      <c r="I5" s="71"/>
    </row>
    <row r="6" spans="1:14" ht="11.25" customHeight="1">
      <c r="A6" s="13" t="s">
        <v>119</v>
      </c>
      <c r="B6" s="14">
        <v>1800</v>
      </c>
      <c r="C6" s="14">
        <f>B6*(1+C75)</f>
        <v>2160</v>
      </c>
      <c r="D6" s="14">
        <f>C6*(1+D75)</f>
        <v>2376</v>
      </c>
      <c r="E6" s="17"/>
      <c r="F6" s="39" t="s">
        <v>184</v>
      </c>
      <c r="G6" s="39"/>
      <c r="H6" s="7"/>
      <c r="I6" s="70"/>
      <c r="J6" s="7"/>
      <c r="K6" s="32"/>
      <c r="L6" s="7"/>
      <c r="M6" s="7"/>
      <c r="N6" s="7"/>
    </row>
    <row r="7" spans="1:11" ht="11.25" customHeight="1">
      <c r="A7" s="16" t="s">
        <v>120</v>
      </c>
      <c r="B7" s="10">
        <v>470</v>
      </c>
      <c r="C7" s="10">
        <f>B7*(1+C75)</f>
        <v>564</v>
      </c>
      <c r="D7" s="10">
        <f>C7*(1+D75)</f>
        <v>620.4000000000001</v>
      </c>
      <c r="E7" s="17"/>
      <c r="F7" s="39" t="s">
        <v>184</v>
      </c>
      <c r="G7" s="39"/>
      <c r="H7" s="7"/>
      <c r="I7" s="70"/>
      <c r="J7" s="7"/>
      <c r="K7" s="32"/>
    </row>
    <row r="8" spans="1:11" ht="11.25" customHeight="1">
      <c r="A8" s="23" t="s">
        <v>48</v>
      </c>
      <c r="B8" s="14">
        <v>3130</v>
      </c>
      <c r="C8" s="14">
        <f>C5-C6-C7</f>
        <v>3396</v>
      </c>
      <c r="D8" s="14">
        <f>D5-D6-D7</f>
        <v>3339.6</v>
      </c>
      <c r="E8" s="17"/>
      <c r="F8" s="39"/>
      <c r="G8" s="39"/>
      <c r="H8" s="7"/>
      <c r="I8" s="70"/>
      <c r="K8" s="32"/>
    </row>
    <row r="9" spans="1:11" ht="11.25" customHeight="1">
      <c r="A9" s="9" t="s">
        <v>121</v>
      </c>
      <c r="B9" s="10">
        <v>600</v>
      </c>
      <c r="C9" s="10">
        <f>C80*C32</f>
        <v>600</v>
      </c>
      <c r="D9" s="10">
        <f>D80*D32</f>
        <v>600</v>
      </c>
      <c r="E9" s="17"/>
      <c r="F9" s="39" t="s">
        <v>185</v>
      </c>
      <c r="G9" s="39"/>
      <c r="H9" s="7"/>
      <c r="I9" s="70"/>
      <c r="K9" s="33"/>
    </row>
    <row r="10" spans="1:11" ht="11.25" customHeight="1">
      <c r="A10" s="13" t="s">
        <v>122</v>
      </c>
      <c r="B10" s="8">
        <v>2530</v>
      </c>
      <c r="C10" s="55">
        <f>C8-C9</f>
        <v>2796</v>
      </c>
      <c r="D10" s="8">
        <f>D8-D9</f>
        <v>2739.6</v>
      </c>
      <c r="E10" s="17"/>
      <c r="F10" s="39"/>
      <c r="G10" s="39"/>
      <c r="H10" s="7"/>
      <c r="I10" s="70"/>
      <c r="K10" s="32"/>
    </row>
    <row r="11" spans="1:9" ht="11.25" customHeight="1">
      <c r="A11" s="13" t="s">
        <v>123</v>
      </c>
      <c r="B11" s="10">
        <v>536.1724959533951</v>
      </c>
      <c r="C11" s="17">
        <f>C79*(C40+C38)</f>
        <v>591.9427030460323</v>
      </c>
      <c r="D11" s="10">
        <f>D79*(D40+D38)</f>
        <v>517.3135552582547</v>
      </c>
      <c r="E11" s="17"/>
      <c r="F11" s="39" t="s">
        <v>186</v>
      </c>
      <c r="G11" s="39"/>
      <c r="H11" s="72"/>
      <c r="I11" s="70"/>
    </row>
    <row r="12" spans="1:11" ht="11.25" customHeight="1">
      <c r="A12" s="18" t="s">
        <v>124</v>
      </c>
      <c r="B12" s="8">
        <v>1993.8275040466049</v>
      </c>
      <c r="C12" s="8">
        <f>C10-C11</f>
        <v>2204.0572969539676</v>
      </c>
      <c r="D12" s="8">
        <f>D10-D11</f>
        <v>2222.286444741745</v>
      </c>
      <c r="E12" s="17"/>
      <c r="F12" s="39"/>
      <c r="G12" s="39"/>
      <c r="H12" s="7"/>
      <c r="I12" s="70"/>
      <c r="K12" s="32"/>
    </row>
    <row r="13" spans="1:11" ht="11.25" customHeight="1">
      <c r="A13" s="9" t="s">
        <v>125</v>
      </c>
      <c r="B13" s="10">
        <v>598.1482512139814</v>
      </c>
      <c r="C13" s="10">
        <f>C12*C81</f>
        <v>661.2171890861903</v>
      </c>
      <c r="D13" s="10">
        <f>D12*D81</f>
        <v>666.6859334225235</v>
      </c>
      <c r="E13" s="17"/>
      <c r="F13" s="39" t="s">
        <v>187</v>
      </c>
      <c r="G13" s="39"/>
      <c r="H13" s="7"/>
      <c r="I13" s="70"/>
      <c r="K13" s="32"/>
    </row>
    <row r="14" spans="1:9" ht="11.25" customHeight="1">
      <c r="A14" s="9" t="s">
        <v>126</v>
      </c>
      <c r="B14" s="10">
        <v>1395.6792528326234</v>
      </c>
      <c r="C14" s="10">
        <f>C12-C13</f>
        <v>1542.8401078677773</v>
      </c>
      <c r="D14" s="10">
        <f>D12-D13</f>
        <v>1555.6005113192216</v>
      </c>
      <c r="E14" s="17"/>
      <c r="F14" s="39"/>
      <c r="G14" s="39"/>
      <c r="H14" s="72"/>
      <c r="I14" s="70"/>
    </row>
    <row r="15" spans="1:9" ht="11.25" customHeight="1">
      <c r="A15" s="13"/>
      <c r="B15" s="22"/>
      <c r="C15" s="22"/>
      <c r="D15" s="22"/>
      <c r="E15" s="22"/>
      <c r="F15" s="7"/>
      <c r="G15" s="7"/>
      <c r="H15" s="7"/>
      <c r="I15" s="70"/>
    </row>
    <row r="16" spans="1:9" ht="11.25" customHeight="1" thickBot="1">
      <c r="A16" s="73" t="s">
        <v>127</v>
      </c>
      <c r="B16" s="41"/>
      <c r="C16" s="41"/>
      <c r="D16" s="41"/>
      <c r="E16" s="41"/>
      <c r="F16" s="74"/>
      <c r="G16" s="74"/>
      <c r="H16" s="7"/>
      <c r="I16" s="70"/>
    </row>
    <row r="17" spans="1:9" ht="11.25" customHeight="1">
      <c r="A17" s="75" t="s">
        <v>128</v>
      </c>
      <c r="B17" s="42">
        <v>0.5</v>
      </c>
      <c r="C17" s="42">
        <f>C3/B3-1</f>
        <v>0.19999999999999996</v>
      </c>
      <c r="D17" s="42">
        <f>D3/C3-1</f>
        <v>0.10000000000000009</v>
      </c>
      <c r="E17" s="42"/>
      <c r="F17" s="74"/>
      <c r="G17" s="74"/>
      <c r="H17" s="7"/>
      <c r="I17" s="70"/>
    </row>
    <row r="18" spans="1:9" ht="11.25" customHeight="1">
      <c r="A18" s="75" t="s">
        <v>129</v>
      </c>
      <c r="B18" s="43">
        <v>0.18</v>
      </c>
      <c r="C18" s="43">
        <f>C5/C3</f>
        <v>0.17</v>
      </c>
      <c r="D18" s="43">
        <f>D5/D3</f>
        <v>0.16</v>
      </c>
      <c r="E18" s="43"/>
      <c r="F18" s="74" t="s">
        <v>188</v>
      </c>
      <c r="G18" s="74"/>
      <c r="H18" s="7"/>
      <c r="I18" s="70"/>
    </row>
    <row r="19" spans="1:9" ht="11.25" customHeight="1">
      <c r="A19" s="75" t="s">
        <v>130</v>
      </c>
      <c r="B19" s="43">
        <f>B8/B3</f>
        <v>0.10433333333333333</v>
      </c>
      <c r="C19" s="43">
        <f>C8/C3</f>
        <v>0.09433333333333334</v>
      </c>
      <c r="D19" s="43">
        <f>D8/D3</f>
        <v>0.08433333333333333</v>
      </c>
      <c r="E19" s="43"/>
      <c r="F19" s="74"/>
      <c r="G19" s="74"/>
      <c r="H19" s="7"/>
      <c r="I19" s="70"/>
    </row>
    <row r="20" spans="1:9" ht="11.25" customHeight="1">
      <c r="A20" s="76" t="s">
        <v>105</v>
      </c>
      <c r="B20" s="44">
        <f>B14/B3</f>
        <v>0.04652264176108745</v>
      </c>
      <c r="C20" s="44">
        <f>C14/C3</f>
        <v>0.04285666966299381</v>
      </c>
      <c r="D20" s="44">
        <f>D14/D3</f>
        <v>0.039282841194929835</v>
      </c>
      <c r="E20" s="44"/>
      <c r="F20" s="74" t="s">
        <v>189</v>
      </c>
      <c r="G20" s="74"/>
      <c r="H20" s="7"/>
      <c r="I20" s="70"/>
    </row>
    <row r="21" spans="1:9" ht="11.25" customHeight="1">
      <c r="A21" s="77" t="s">
        <v>106</v>
      </c>
      <c r="B21" s="43">
        <f>B14/B41</f>
        <v>0.29845215289946025</v>
      </c>
      <c r="C21" s="43">
        <f>C14/C41</f>
        <v>0.254087946254224</v>
      </c>
      <c r="D21" s="43">
        <f>D14/D41</f>
        <v>0.20428346998121563</v>
      </c>
      <c r="E21" s="43"/>
      <c r="F21" s="74" t="s">
        <v>190</v>
      </c>
      <c r="G21" s="74"/>
      <c r="H21" s="7"/>
      <c r="I21" s="70"/>
    </row>
    <row r="22" spans="1:9" ht="11.25" customHeight="1">
      <c r="A22" s="77" t="s">
        <v>107</v>
      </c>
      <c r="B22" s="43">
        <f>B10/B52</f>
        <v>0.22127384092239824</v>
      </c>
      <c r="C22" s="43">
        <f>C10/C52</f>
        <v>0.20658564344208713</v>
      </c>
      <c r="D22" s="43">
        <f>D10/D52</f>
        <v>0.19099744462604643</v>
      </c>
      <c r="E22" s="43"/>
      <c r="F22" s="74" t="s">
        <v>191</v>
      </c>
      <c r="G22" s="74"/>
      <c r="H22" s="7"/>
      <c r="I22" s="70"/>
    </row>
    <row r="23" spans="1:9" ht="11.25" customHeight="1">
      <c r="A23" s="77" t="s">
        <v>131</v>
      </c>
      <c r="B23" s="45">
        <f>B14+B9</f>
        <v>1995.6792528326234</v>
      </c>
      <c r="C23" s="45">
        <f>C14+C9</f>
        <v>2142.840107867777</v>
      </c>
      <c r="D23" s="45">
        <f>D14+D9</f>
        <v>2155.6005113192214</v>
      </c>
      <c r="E23" s="45"/>
      <c r="F23" s="74" t="s">
        <v>192</v>
      </c>
      <c r="G23" s="74"/>
      <c r="H23" s="7"/>
      <c r="I23" s="70"/>
    </row>
    <row r="24" spans="1:9" ht="11.25" customHeight="1">
      <c r="A24" s="75" t="s">
        <v>132</v>
      </c>
      <c r="B24" s="78">
        <f>B10/B11</f>
        <v>4.718630700184053</v>
      </c>
      <c r="C24" s="78">
        <f>C10/C11</f>
        <v>4.723430132025075</v>
      </c>
      <c r="D24" s="78">
        <f>D10/D11</f>
        <v>5.295821020255944</v>
      </c>
      <c r="E24" s="45"/>
      <c r="F24" s="74"/>
      <c r="G24" s="74"/>
      <c r="H24" s="7"/>
      <c r="I24" s="70"/>
    </row>
    <row r="25" spans="1:9" ht="11.25" customHeight="1">
      <c r="A25" s="75"/>
      <c r="B25" s="43"/>
      <c r="C25" s="43"/>
      <c r="D25" s="43"/>
      <c r="E25" s="43"/>
      <c r="F25" s="74"/>
      <c r="G25" s="74"/>
      <c r="H25" s="7"/>
      <c r="I25" s="70"/>
    </row>
    <row r="26" spans="1:9" ht="11.25" customHeight="1">
      <c r="A26" s="13"/>
      <c r="B26" s="57" t="s">
        <v>14</v>
      </c>
      <c r="C26" s="61" t="s">
        <v>113</v>
      </c>
      <c r="D26" s="61" t="s">
        <v>113</v>
      </c>
      <c r="E26" s="22"/>
      <c r="F26" s="7"/>
      <c r="G26" s="7"/>
      <c r="H26" s="7"/>
      <c r="I26" s="70"/>
    </row>
    <row r="27" spans="1:9" ht="11.25" customHeight="1">
      <c r="A27" s="79" t="s">
        <v>133</v>
      </c>
      <c r="B27" s="59">
        <v>2002</v>
      </c>
      <c r="C27" s="59">
        <f>C2</f>
        <v>2003</v>
      </c>
      <c r="D27" s="59">
        <f>D2</f>
        <v>2004</v>
      </c>
      <c r="E27" s="38"/>
      <c r="F27" s="37" t="s">
        <v>112</v>
      </c>
      <c r="G27" s="7"/>
      <c r="H27" s="56" t="s">
        <v>193</v>
      </c>
      <c r="I27" s="69"/>
    </row>
    <row r="28" spans="1:9" ht="11.25" customHeight="1">
      <c r="A28" s="18" t="s">
        <v>134</v>
      </c>
      <c r="B28" s="14">
        <v>50</v>
      </c>
      <c r="C28" s="14">
        <f>MAX(C43-C29-C30-C32,C90)</f>
        <v>50</v>
      </c>
      <c r="D28" s="14">
        <f>MAX(D43-D29-D30-D32,D90)</f>
        <v>50</v>
      </c>
      <c r="E28" s="17"/>
      <c r="F28" s="80">
        <f>D28-B28</f>
        <v>0</v>
      </c>
      <c r="G28" s="7"/>
      <c r="H28" s="81" t="s">
        <v>194</v>
      </c>
      <c r="I28" s="70"/>
    </row>
    <row r="29" spans="1:9" ht="11.25" customHeight="1">
      <c r="A29" s="23" t="s">
        <v>109</v>
      </c>
      <c r="B29" s="14">
        <v>6666.666666666666</v>
      </c>
      <c r="C29" s="14">
        <f>C3/360*C84</f>
        <v>9000</v>
      </c>
      <c r="D29" s="14">
        <f>D3/360*D84</f>
        <v>9900</v>
      </c>
      <c r="E29" s="17"/>
      <c r="F29" s="80">
        <f>D29-B29</f>
        <v>3233.333333333334</v>
      </c>
      <c r="G29" s="7"/>
      <c r="H29" s="81" t="s">
        <v>195</v>
      </c>
      <c r="I29" s="82"/>
    </row>
    <row r="30" spans="1:9" ht="11.25" customHeight="1">
      <c r="A30" s="23" t="s">
        <v>135</v>
      </c>
      <c r="B30" s="14">
        <v>1366.6666666666665</v>
      </c>
      <c r="C30" s="14">
        <f>C4/360*C85</f>
        <v>1660</v>
      </c>
      <c r="D30" s="14">
        <f>D4/360*D85</f>
        <v>1848</v>
      </c>
      <c r="E30" s="17"/>
      <c r="F30" s="80">
        <f>D30-B30</f>
        <v>481.3333333333335</v>
      </c>
      <c r="G30" s="7"/>
      <c r="H30" s="81" t="s">
        <v>196</v>
      </c>
      <c r="I30" s="82"/>
    </row>
    <row r="31" spans="1:9" ht="11.25" customHeight="1">
      <c r="A31" s="18" t="s">
        <v>136</v>
      </c>
      <c r="B31" s="8">
        <v>8083.333333333332</v>
      </c>
      <c r="C31" s="8">
        <f>SUM(C28:C30)</f>
        <v>10710</v>
      </c>
      <c r="D31" s="8">
        <f>SUM(D28:D30)</f>
        <v>11798</v>
      </c>
      <c r="E31" s="17"/>
      <c r="F31" s="80"/>
      <c r="G31" s="7"/>
      <c r="H31" s="81"/>
      <c r="I31" s="70"/>
    </row>
    <row r="32" spans="1:9" ht="11.25" customHeight="1">
      <c r="A32" s="9" t="s">
        <v>137</v>
      </c>
      <c r="B32" s="10">
        <v>6000</v>
      </c>
      <c r="C32" s="10">
        <f>B32+C87</f>
        <v>6000</v>
      </c>
      <c r="D32" s="10">
        <f>C32+D87</f>
        <v>6000</v>
      </c>
      <c r="E32" s="17"/>
      <c r="F32" s="80">
        <f>D32-B32</f>
        <v>0</v>
      </c>
      <c r="G32" s="7"/>
      <c r="H32" s="81" t="s">
        <v>197</v>
      </c>
      <c r="I32" s="70"/>
    </row>
    <row r="33" spans="1:9" ht="11.25" customHeight="1">
      <c r="A33" s="9" t="s">
        <v>138</v>
      </c>
      <c r="B33" s="24">
        <v>14083.333333333332</v>
      </c>
      <c r="C33" s="24">
        <f>C31+C32</f>
        <v>16710</v>
      </c>
      <c r="D33" s="24">
        <f>D31+D32</f>
        <v>17798</v>
      </c>
      <c r="E33" s="17"/>
      <c r="F33" s="80"/>
      <c r="G33" s="7"/>
      <c r="H33" s="81"/>
      <c r="I33" s="70"/>
    </row>
    <row r="34" spans="1:9" ht="11.25" customHeight="1">
      <c r="A34" s="13"/>
      <c r="B34" s="22" t="s">
        <v>6</v>
      </c>
      <c r="C34" s="22" t="s">
        <v>6</v>
      </c>
      <c r="D34" s="22" t="s">
        <v>6</v>
      </c>
      <c r="E34" s="22"/>
      <c r="F34" s="80"/>
      <c r="G34" s="7"/>
      <c r="H34" s="81"/>
      <c r="I34" s="70"/>
    </row>
    <row r="35" spans="1:9" ht="11.25" customHeight="1">
      <c r="A35" s="79" t="s">
        <v>139</v>
      </c>
      <c r="B35" s="22"/>
      <c r="C35" s="22"/>
      <c r="D35" s="22"/>
      <c r="E35" s="22"/>
      <c r="F35" s="80"/>
      <c r="G35" s="7"/>
      <c r="H35" s="81"/>
      <c r="I35" s="70"/>
    </row>
    <row r="36" spans="1:9" ht="11.25" customHeight="1">
      <c r="A36" s="18" t="s">
        <v>140</v>
      </c>
      <c r="B36" s="8">
        <v>2051.388888888889</v>
      </c>
      <c r="C36" s="8">
        <f>C45/360*C86</f>
        <v>2514.4444444444443</v>
      </c>
      <c r="D36" s="8">
        <f>D45/360*D86</f>
        <v>2787.6666666666665</v>
      </c>
      <c r="E36" s="17"/>
      <c r="F36" s="80">
        <f>D36-B36</f>
        <v>736.2777777777774</v>
      </c>
      <c r="G36" s="7"/>
      <c r="H36" s="81" t="s">
        <v>198</v>
      </c>
      <c r="I36" s="82"/>
    </row>
    <row r="37" spans="1:9" ht="11.25" customHeight="1">
      <c r="A37" s="23" t="s">
        <v>141</v>
      </c>
      <c r="B37" s="14">
        <v>598.1482512139814</v>
      </c>
      <c r="C37" s="14">
        <f>C13</f>
        <v>661.2171890861903</v>
      </c>
      <c r="D37" s="14">
        <f>D13</f>
        <v>666.6859334225235</v>
      </c>
      <c r="E37" s="17"/>
      <c r="F37" s="80">
        <f>D37-B37</f>
        <v>68.53768220854204</v>
      </c>
      <c r="G37" s="7"/>
      <c r="H37" s="81" t="s">
        <v>199</v>
      </c>
      <c r="I37" s="70"/>
    </row>
    <row r="38" spans="1:9" ht="11.25" customHeight="1">
      <c r="A38" s="9" t="s">
        <v>142</v>
      </c>
      <c r="B38" s="14">
        <v>3361.724965089198</v>
      </c>
      <c r="C38" s="14">
        <f>MAX(C59-C60,0)</f>
        <v>4419.427030460323</v>
      </c>
      <c r="D38" s="14">
        <f>MAX(D59-D60,0)</f>
        <v>4173.1355525825475</v>
      </c>
      <c r="E38" s="17"/>
      <c r="F38" s="80">
        <f>D38-B38</f>
        <v>811.4105874933493</v>
      </c>
      <c r="G38" s="7"/>
      <c r="H38" s="81" t="s">
        <v>200</v>
      </c>
      <c r="I38" s="70"/>
    </row>
    <row r="39" spans="1:9" ht="11.25" customHeight="1">
      <c r="A39" s="63" t="s">
        <v>143</v>
      </c>
      <c r="B39" s="8">
        <v>6011.262105192069</v>
      </c>
      <c r="C39" s="8">
        <f>C36+C37+C38</f>
        <v>7595.088663990958</v>
      </c>
      <c r="D39" s="8">
        <f>D36+D37+D38</f>
        <v>7627.488152671737</v>
      </c>
      <c r="E39" s="17"/>
      <c r="F39" s="80"/>
      <c r="G39" s="7"/>
      <c r="H39" s="81"/>
      <c r="I39" s="70"/>
    </row>
    <row r="40" spans="1:9" ht="11.25" customHeight="1">
      <c r="A40" s="23" t="s">
        <v>144</v>
      </c>
      <c r="B40" s="14">
        <v>2000</v>
      </c>
      <c r="C40" s="14">
        <f>B40+C88</f>
        <v>1500</v>
      </c>
      <c r="D40" s="14">
        <f>C40+D88</f>
        <v>1000</v>
      </c>
      <c r="E40" s="17"/>
      <c r="F40" s="80">
        <f>D40-B40</f>
        <v>-1000</v>
      </c>
      <c r="G40" s="7"/>
      <c r="H40" s="81" t="s">
        <v>201</v>
      </c>
      <c r="I40" s="70"/>
    </row>
    <row r="41" spans="1:9" ht="11.25" customHeight="1">
      <c r="A41" s="23" t="s">
        <v>145</v>
      </c>
      <c r="B41" s="14">
        <v>4676.391975308641</v>
      </c>
      <c r="C41" s="14">
        <f>B41+B42*(1-B89)</f>
        <v>6072.071228141264</v>
      </c>
      <c r="D41" s="14">
        <f>C41+C42*(1-C89)</f>
        <v>7614.911336009041</v>
      </c>
      <c r="E41" s="17"/>
      <c r="F41" s="80">
        <f>D41-B41</f>
        <v>2938.5193607004003</v>
      </c>
      <c r="G41" s="7"/>
      <c r="H41" s="81" t="s">
        <v>202</v>
      </c>
      <c r="I41" s="70"/>
    </row>
    <row r="42" spans="1:9" ht="11.25" customHeight="1">
      <c r="A42" s="9" t="s">
        <v>146</v>
      </c>
      <c r="B42" s="10">
        <v>1395.6792528326234</v>
      </c>
      <c r="C42" s="10">
        <f>C14</f>
        <v>1542.8401078677773</v>
      </c>
      <c r="D42" s="10">
        <f>D14</f>
        <v>1555.6005113192216</v>
      </c>
      <c r="E42" s="17"/>
      <c r="F42" s="80">
        <f>D42-B42</f>
        <v>159.92125848659816</v>
      </c>
      <c r="G42" s="7"/>
      <c r="H42" s="81"/>
      <c r="I42" s="70"/>
    </row>
    <row r="43" spans="1:9" ht="11.25" customHeight="1">
      <c r="A43" s="26" t="s">
        <v>147</v>
      </c>
      <c r="B43" s="24">
        <v>14083.333333333334</v>
      </c>
      <c r="C43" s="24">
        <f>C39+C40+C41+C42</f>
        <v>16710</v>
      </c>
      <c r="D43" s="24">
        <f>D39+D40+D41+D42</f>
        <v>17798</v>
      </c>
      <c r="E43" s="17"/>
      <c r="F43" s="80"/>
      <c r="G43" s="7"/>
      <c r="H43" s="81"/>
      <c r="I43" s="70"/>
    </row>
    <row r="44" spans="1:9" ht="11.25" customHeight="1">
      <c r="A44" s="13"/>
      <c r="B44" s="17"/>
      <c r="C44" s="17"/>
      <c r="D44" s="17"/>
      <c r="E44" s="17"/>
      <c r="F44" s="83"/>
      <c r="G44" s="7"/>
      <c r="H44" s="7"/>
      <c r="I44" s="70"/>
    </row>
    <row r="45" spans="1:9" ht="11.25" customHeight="1">
      <c r="A45" s="13" t="s">
        <v>110</v>
      </c>
      <c r="B45" s="17">
        <v>24616.666666666668</v>
      </c>
      <c r="C45" s="17">
        <f>C4+(C30-B30)</f>
        <v>30173.333333333332</v>
      </c>
      <c r="D45" s="17">
        <f>D4+(D30-C30)</f>
        <v>33452</v>
      </c>
      <c r="E45" s="17"/>
      <c r="F45" s="83"/>
      <c r="G45" s="7"/>
      <c r="H45" s="7"/>
      <c r="I45" s="70"/>
    </row>
    <row r="46" spans="1:9" ht="11.25" customHeight="1">
      <c r="A46" s="13" t="s">
        <v>148</v>
      </c>
      <c r="B46" s="17">
        <v>1100</v>
      </c>
      <c r="C46" s="17">
        <f>C87+C9</f>
        <v>600</v>
      </c>
      <c r="D46" s="17">
        <f>D87+D9</f>
        <v>600</v>
      </c>
      <c r="E46" s="17"/>
      <c r="F46" s="84"/>
      <c r="G46" s="85"/>
      <c r="H46" s="7"/>
      <c r="I46" s="70"/>
    </row>
    <row r="47" spans="1:9" ht="11.25" customHeight="1">
      <c r="A47" s="12"/>
      <c r="B47" s="17"/>
      <c r="C47" s="17"/>
      <c r="D47" s="17"/>
      <c r="E47" s="17"/>
      <c r="F47" s="84"/>
      <c r="G47" s="85"/>
      <c r="H47" s="7"/>
      <c r="I47" s="70"/>
    </row>
    <row r="48" spans="1:9" ht="12.75" customHeight="1" thickBot="1">
      <c r="A48" s="73" t="s">
        <v>149</v>
      </c>
      <c r="B48" s="62">
        <v>2002</v>
      </c>
      <c r="C48" s="62">
        <v>2003</v>
      </c>
      <c r="D48" s="62">
        <v>2004</v>
      </c>
      <c r="E48" s="46"/>
      <c r="F48" s="37" t="s">
        <v>112</v>
      </c>
      <c r="G48" s="7"/>
      <c r="H48" s="7"/>
      <c r="I48" s="70"/>
    </row>
    <row r="49" spans="1:9" ht="11.25" customHeight="1">
      <c r="A49" s="75" t="s">
        <v>150</v>
      </c>
      <c r="B49" s="34">
        <v>0</v>
      </c>
      <c r="C49" s="34">
        <f>C28-C90</f>
        <v>0</v>
      </c>
      <c r="D49" s="34">
        <f>D28-D90</f>
        <v>0</v>
      </c>
      <c r="E49" s="34"/>
      <c r="F49" s="80">
        <f>D49-B49</f>
        <v>0</v>
      </c>
      <c r="G49" s="7"/>
      <c r="H49" s="7"/>
      <c r="I49" s="70"/>
    </row>
    <row r="50" spans="1:9" ht="11.25" customHeight="1">
      <c r="A50" s="75" t="s">
        <v>151</v>
      </c>
      <c r="B50" s="35">
        <v>5433.796193230462</v>
      </c>
      <c r="C50" s="35">
        <f>C59</f>
        <v>7534.338366469365</v>
      </c>
      <c r="D50" s="35">
        <f>D59</f>
        <v>8343.647399910811</v>
      </c>
      <c r="E50" s="35"/>
      <c r="F50" s="80">
        <f>D50-B50</f>
        <v>2909.8512066803487</v>
      </c>
      <c r="G50" s="7"/>
      <c r="H50" s="7"/>
      <c r="I50" s="70"/>
    </row>
    <row r="51" spans="1:9" ht="11.25" customHeight="1">
      <c r="A51" s="75" t="s">
        <v>152</v>
      </c>
      <c r="B51" s="36">
        <v>6000</v>
      </c>
      <c r="C51" s="36">
        <f>C32</f>
        <v>6000</v>
      </c>
      <c r="D51" s="36">
        <f>D32</f>
        <v>6000</v>
      </c>
      <c r="E51" s="35"/>
      <c r="F51" s="80">
        <f>D51-B51</f>
        <v>0</v>
      </c>
      <c r="G51" s="7"/>
      <c r="H51" s="7"/>
      <c r="I51" s="70"/>
    </row>
    <row r="52" spans="1:9" ht="11.25" customHeight="1">
      <c r="A52" s="75" t="s">
        <v>153</v>
      </c>
      <c r="B52" s="35">
        <v>11433.796193230462</v>
      </c>
      <c r="C52" s="35">
        <f>C49+C50+C51</f>
        <v>13534.338366469365</v>
      </c>
      <c r="D52" s="35">
        <f>D49+D50+D51</f>
        <v>14343.647399910811</v>
      </c>
      <c r="E52" s="35"/>
      <c r="F52" s="80"/>
      <c r="G52" s="7"/>
      <c r="H52" s="7"/>
      <c r="I52" s="70"/>
    </row>
    <row r="53" spans="1:9" ht="5.25" customHeight="1">
      <c r="A53" s="75"/>
      <c r="B53" s="35"/>
      <c r="C53" s="35"/>
      <c r="D53" s="35"/>
      <c r="E53" s="35"/>
      <c r="F53" s="80"/>
      <c r="G53" s="7"/>
      <c r="H53" s="7"/>
      <c r="I53" s="70"/>
    </row>
    <row r="54" spans="1:9" ht="11.25" customHeight="1">
      <c r="A54" s="75" t="s">
        <v>154</v>
      </c>
      <c r="B54" s="35">
        <v>5361.724965089198</v>
      </c>
      <c r="C54" s="35">
        <f>C38+C40</f>
        <v>5919.427030460323</v>
      </c>
      <c r="D54" s="35">
        <f>D38+D40</f>
        <v>5173.1355525825475</v>
      </c>
      <c r="E54" s="35"/>
      <c r="F54" s="80">
        <f>D54-B54</f>
        <v>-188.58941250665066</v>
      </c>
      <c r="G54" s="7"/>
      <c r="H54" s="7"/>
      <c r="I54" s="70"/>
    </row>
    <row r="55" spans="1:9" ht="11.25" customHeight="1">
      <c r="A55" s="75" t="s">
        <v>155</v>
      </c>
      <c r="B55" s="36">
        <v>6072.071228141264</v>
      </c>
      <c r="C55" s="36">
        <f>C41+C42</f>
        <v>7614.911336009041</v>
      </c>
      <c r="D55" s="36">
        <f>D41+D42</f>
        <v>9170.511847328264</v>
      </c>
      <c r="E55" s="35"/>
      <c r="F55" s="80">
        <f>D55-B55</f>
        <v>3098.4406191869994</v>
      </c>
      <c r="G55" s="7"/>
      <c r="H55" s="7"/>
      <c r="I55" s="70"/>
    </row>
    <row r="56" spans="1:9" ht="11.25" customHeight="1">
      <c r="A56" s="75" t="s">
        <v>156</v>
      </c>
      <c r="B56" s="35">
        <v>11433.796193230462</v>
      </c>
      <c r="C56" s="35">
        <f>C54+C55</f>
        <v>13534.338366469365</v>
      </c>
      <c r="D56" s="35">
        <f>D54+D55</f>
        <v>14343.647399910811</v>
      </c>
      <c r="E56" s="35"/>
      <c r="F56" s="80"/>
      <c r="G56" s="7"/>
      <c r="H56" s="7"/>
      <c r="I56" s="70"/>
    </row>
    <row r="57" spans="1:9" ht="11.25" customHeight="1">
      <c r="A57" s="75"/>
      <c r="B57" s="35"/>
      <c r="C57" s="35"/>
      <c r="D57" s="35"/>
      <c r="E57" s="35"/>
      <c r="F57" s="80"/>
      <c r="G57" s="7"/>
      <c r="H57" s="7"/>
      <c r="I57" s="70"/>
    </row>
    <row r="58" spans="1:9" ht="12.75" customHeight="1" thickBot="1">
      <c r="A58" s="73" t="s">
        <v>157</v>
      </c>
      <c r="B58" s="86"/>
      <c r="C58" s="86"/>
      <c r="D58" s="35"/>
      <c r="E58" s="35"/>
      <c r="F58" s="80"/>
      <c r="G58" s="7"/>
      <c r="H58" s="7"/>
      <c r="I58" s="70"/>
    </row>
    <row r="59" spans="1:9" ht="11.25" customHeight="1">
      <c r="A59" s="75" t="s">
        <v>111</v>
      </c>
      <c r="B59" s="35">
        <v>5433.796193230462</v>
      </c>
      <c r="C59" s="35">
        <f>C90+C29+C30-C36-C37</f>
        <v>7534.338366469365</v>
      </c>
      <c r="D59" s="35">
        <f>D90+D29+D30-D36-D37</f>
        <v>8343.647399910811</v>
      </c>
      <c r="E59" s="35"/>
      <c r="F59" s="80">
        <f>D59-B59</f>
        <v>2909.8512066803487</v>
      </c>
      <c r="G59" s="7"/>
      <c r="H59" s="7"/>
      <c r="I59" s="70"/>
    </row>
    <row r="60" spans="1:9" ht="11.25" customHeight="1">
      <c r="A60" s="75" t="s">
        <v>158</v>
      </c>
      <c r="B60" s="36">
        <v>2072.0712281412643</v>
      </c>
      <c r="C60" s="36">
        <f>C40+C41+C42-C32</f>
        <v>3114.9113360090414</v>
      </c>
      <c r="D60" s="36">
        <f>D40+D41+D42-D32</f>
        <v>4170.511847328264</v>
      </c>
      <c r="E60" s="35"/>
      <c r="F60" s="80">
        <f>D60-B60</f>
        <v>2098.4406191869994</v>
      </c>
      <c r="G60" s="7"/>
      <c r="H60" s="7"/>
      <c r="I60" s="70"/>
    </row>
    <row r="61" spans="1:9" ht="11.25" customHeight="1">
      <c r="A61" s="75" t="s">
        <v>159</v>
      </c>
      <c r="B61" s="35">
        <v>-3361.724965089198</v>
      </c>
      <c r="C61" s="35">
        <f>C60-C59</f>
        <v>-4419.427030460323</v>
      </c>
      <c r="D61" s="35">
        <f>D60-D59</f>
        <v>-4173.1355525825475</v>
      </c>
      <c r="E61" s="35"/>
      <c r="F61" s="80">
        <f>D61-B61</f>
        <v>-811.4105874933493</v>
      </c>
      <c r="G61" s="7"/>
      <c r="H61" s="7"/>
      <c r="I61" s="70"/>
    </row>
    <row r="62" spans="1:9" ht="11.25" customHeight="1">
      <c r="A62" s="75" t="s">
        <v>160</v>
      </c>
      <c r="B62" s="35"/>
      <c r="C62" s="35"/>
      <c r="D62" s="35"/>
      <c r="E62" s="35"/>
      <c r="F62" s="87"/>
      <c r="G62" s="7"/>
      <c r="H62" s="7"/>
      <c r="I62" s="70"/>
    </row>
    <row r="63" spans="1:9" ht="11.25" customHeight="1">
      <c r="A63" s="13"/>
      <c r="B63" s="17"/>
      <c r="C63" s="17"/>
      <c r="D63" s="17"/>
      <c r="E63" s="17"/>
      <c r="F63" s="87"/>
      <c r="G63" s="7"/>
      <c r="H63" s="7"/>
      <c r="I63" s="70"/>
    </row>
    <row r="64" spans="1:9" ht="11.25" customHeight="1" thickBot="1">
      <c r="A64" s="73" t="s">
        <v>161</v>
      </c>
      <c r="B64" s="22"/>
      <c r="C64" s="22"/>
      <c r="D64" s="22"/>
      <c r="E64" s="22"/>
      <c r="F64" s="7"/>
      <c r="G64" s="7"/>
      <c r="H64" s="7"/>
      <c r="I64" s="70"/>
    </row>
    <row r="65" spans="1:9" ht="11.25" customHeight="1">
      <c r="A65" s="75" t="s">
        <v>162</v>
      </c>
      <c r="B65" s="35">
        <f>B29/B3*360</f>
        <v>80</v>
      </c>
      <c r="C65" s="35">
        <f>C29/C3*360</f>
        <v>90</v>
      </c>
      <c r="D65" s="35">
        <f>D29/D3*360</f>
        <v>90</v>
      </c>
      <c r="E65" s="35"/>
      <c r="F65" s="7"/>
      <c r="G65" s="7"/>
      <c r="H65" s="7"/>
      <c r="I65" s="94" t="s">
        <v>285</v>
      </c>
    </row>
    <row r="66" spans="1:9" ht="11.25" customHeight="1">
      <c r="A66" s="75" t="s">
        <v>163</v>
      </c>
      <c r="B66" s="35">
        <f>B30/B4*360</f>
        <v>20</v>
      </c>
      <c r="C66" s="35">
        <f>C30/C4*360</f>
        <v>20</v>
      </c>
      <c r="D66" s="35">
        <f>D30/D4*360</f>
        <v>20</v>
      </c>
      <c r="E66" s="35"/>
      <c r="F66" s="7"/>
      <c r="G66" s="7"/>
      <c r="H66" s="7"/>
      <c r="I66" s="94" t="s">
        <v>286</v>
      </c>
    </row>
    <row r="67" spans="1:9" ht="11.25" customHeight="1">
      <c r="A67" s="75" t="s">
        <v>164</v>
      </c>
      <c r="B67" s="35">
        <f>B36/B45*360</f>
        <v>30.000000000000004</v>
      </c>
      <c r="C67" s="35">
        <f>C36/C45*360</f>
        <v>30</v>
      </c>
      <c r="D67" s="35">
        <f>D36/D45*360</f>
        <v>30</v>
      </c>
      <c r="E67" s="35"/>
      <c r="F67" s="7"/>
      <c r="G67" s="7"/>
      <c r="H67" s="7"/>
      <c r="I67" s="70"/>
    </row>
    <row r="68" spans="1:9" ht="11.25" customHeight="1">
      <c r="A68" s="75" t="s">
        <v>165</v>
      </c>
      <c r="B68" s="42">
        <v>0.18112653977434875</v>
      </c>
      <c r="C68" s="42">
        <f>C59/C3</f>
        <v>0.20928717684637124</v>
      </c>
      <c r="D68" s="42">
        <f>D59/D3</f>
        <v>0.21069816666441443</v>
      </c>
      <c r="E68" s="42"/>
      <c r="F68" s="7"/>
      <c r="G68" s="7"/>
      <c r="H68" s="7"/>
      <c r="I68" s="70"/>
    </row>
    <row r="69" spans="1:9" ht="11.25" customHeight="1">
      <c r="A69" s="75" t="s">
        <v>166</v>
      </c>
      <c r="B69" s="47">
        <v>1.3193623401622077</v>
      </c>
      <c r="C69" s="47">
        <f>(C39+C40)/C55</f>
        <v>1.1943788000501756</v>
      </c>
      <c r="D69" s="47">
        <f>(D39+D40)/D55</f>
        <v>0.940785890286513</v>
      </c>
      <c r="E69" s="47"/>
      <c r="F69" s="7"/>
      <c r="G69" s="7"/>
      <c r="H69" s="7"/>
      <c r="I69" s="70"/>
    </row>
    <row r="70" spans="1:9" ht="11.25" customHeight="1">
      <c r="A70" s="88" t="s">
        <v>167</v>
      </c>
      <c r="B70" s="89">
        <f>B54/B8</f>
        <v>1.7130111709550153</v>
      </c>
      <c r="C70" s="89">
        <f>C54/C8</f>
        <v>1.7430586073204721</v>
      </c>
      <c r="D70" s="89">
        <f>D54/D8</f>
        <v>1.5490284922094106</v>
      </c>
      <c r="E70" s="90"/>
      <c r="F70" s="11"/>
      <c r="G70" s="11"/>
      <c r="H70" s="11"/>
      <c r="I70" s="69"/>
    </row>
    <row r="71" spans="2:5" ht="11.25" customHeight="1">
      <c r="B71" s="20"/>
      <c r="C71" s="20"/>
      <c r="D71" s="20"/>
      <c r="E71" s="48"/>
    </row>
    <row r="72" spans="1:5" ht="11.25" customHeight="1">
      <c r="A72" s="3" t="s">
        <v>168</v>
      </c>
      <c r="B72" s="19"/>
      <c r="C72" s="19"/>
      <c r="D72" s="19"/>
      <c r="E72" s="17"/>
    </row>
    <row r="73" spans="1:5" ht="11.25" customHeight="1">
      <c r="A73" s="3" t="s">
        <v>169</v>
      </c>
      <c r="B73" s="2"/>
      <c r="C73" s="2"/>
      <c r="D73" s="2"/>
      <c r="E73" s="40"/>
    </row>
    <row r="74" spans="1:5" ht="11.25" customHeight="1">
      <c r="A74" s="3" t="s">
        <v>170</v>
      </c>
      <c r="C74" s="4"/>
      <c r="D74" s="4"/>
      <c r="E74" s="22"/>
    </row>
    <row r="75" spans="1:5" ht="11.25" customHeight="1">
      <c r="A75" s="3" t="s">
        <v>128</v>
      </c>
      <c r="B75" s="5">
        <v>0.5</v>
      </c>
      <c r="C75" s="5">
        <v>0.2</v>
      </c>
      <c r="D75" s="5">
        <v>0.1</v>
      </c>
      <c r="E75" s="49"/>
    </row>
    <row r="76" spans="1:5" ht="11.25" customHeight="1">
      <c r="A76" s="3" t="s">
        <v>15</v>
      </c>
      <c r="B76" s="28">
        <v>0.82</v>
      </c>
      <c r="C76" s="28">
        <v>0.83</v>
      </c>
      <c r="D76" s="28">
        <v>0.84</v>
      </c>
      <c r="E76" s="50"/>
    </row>
    <row r="77" spans="1:5" ht="11.25" customHeight="1">
      <c r="A77" s="3" t="s">
        <v>171</v>
      </c>
      <c r="B77" s="28">
        <v>0.06</v>
      </c>
      <c r="C77" s="28"/>
      <c r="D77" s="28"/>
      <c r="E77" s="50"/>
    </row>
    <row r="78" spans="1:9" ht="11.25" customHeight="1">
      <c r="A78" s="3" t="s">
        <v>120</v>
      </c>
      <c r="B78" s="31">
        <v>470</v>
      </c>
      <c r="C78" s="31"/>
      <c r="D78" s="31"/>
      <c r="E78" s="51"/>
      <c r="I78" s="6" t="s">
        <v>180</v>
      </c>
    </row>
    <row r="79" spans="1:5" ht="11.25" customHeight="1">
      <c r="A79" s="3" t="s">
        <v>172</v>
      </c>
      <c r="B79" s="28">
        <v>0.1</v>
      </c>
      <c r="C79" s="28">
        <v>0.1</v>
      </c>
      <c r="D79" s="28">
        <v>0.1</v>
      </c>
      <c r="E79" s="50"/>
    </row>
    <row r="80" spans="1:5" ht="11.25" customHeight="1">
      <c r="A80" s="3" t="s">
        <v>121</v>
      </c>
      <c r="B80" s="21">
        <v>0.1</v>
      </c>
      <c r="C80" s="21">
        <f>B80</f>
        <v>0.1</v>
      </c>
      <c r="D80" s="21">
        <f>C80</f>
        <v>0.1</v>
      </c>
      <c r="E80" s="52"/>
    </row>
    <row r="81" spans="1:5" ht="11.25" customHeight="1">
      <c r="A81" s="3" t="s">
        <v>173</v>
      </c>
      <c r="B81" s="21">
        <v>0.3</v>
      </c>
      <c r="C81" s="21">
        <f>B81</f>
        <v>0.3</v>
      </c>
      <c r="D81" s="21">
        <f>C81</f>
        <v>0.3</v>
      </c>
      <c r="E81" s="52"/>
    </row>
    <row r="82" spans="1:5" ht="11.25" customHeight="1">
      <c r="A82" s="3"/>
      <c r="B82" s="29"/>
      <c r="C82" s="29"/>
      <c r="D82" s="29"/>
      <c r="E82" s="53"/>
    </row>
    <row r="83" spans="1:5" ht="11.25" customHeight="1">
      <c r="A83" s="3" t="s">
        <v>174</v>
      </c>
      <c r="C83" s="4"/>
      <c r="D83" s="4"/>
      <c r="E83" s="22"/>
    </row>
    <row r="84" spans="1:5" ht="11.25" customHeight="1">
      <c r="A84" s="3" t="s">
        <v>175</v>
      </c>
      <c r="B84" s="25">
        <v>80</v>
      </c>
      <c r="C84" s="25">
        <v>90</v>
      </c>
      <c r="D84" s="25">
        <v>90</v>
      </c>
      <c r="E84" s="54"/>
    </row>
    <row r="85" spans="1:5" ht="11.25" customHeight="1">
      <c r="A85" s="3" t="s">
        <v>176</v>
      </c>
      <c r="B85" s="25">
        <v>20</v>
      </c>
      <c r="C85" s="25">
        <v>20</v>
      </c>
      <c r="D85" s="25">
        <v>20</v>
      </c>
      <c r="E85" s="54"/>
    </row>
    <row r="86" spans="1:5" ht="11.25" customHeight="1">
      <c r="A86" s="3" t="s">
        <v>177</v>
      </c>
      <c r="B86" s="25">
        <v>30</v>
      </c>
      <c r="C86" s="25">
        <v>30</v>
      </c>
      <c r="D86" s="25">
        <v>30</v>
      </c>
      <c r="E86" s="54"/>
    </row>
    <row r="87" spans="1:5" ht="11.25" customHeight="1">
      <c r="A87" s="12" t="s">
        <v>178</v>
      </c>
      <c r="B87" s="25">
        <v>500</v>
      </c>
      <c r="C87" s="25">
        <v>0</v>
      </c>
      <c r="D87" s="25">
        <v>0</v>
      </c>
      <c r="E87" s="54"/>
    </row>
    <row r="88" spans="1:5" ht="11.25" customHeight="1">
      <c r="A88" s="3" t="s">
        <v>179</v>
      </c>
      <c r="B88" s="25">
        <v>-500</v>
      </c>
      <c r="C88" s="25">
        <v>-500</v>
      </c>
      <c r="D88" s="25">
        <v>-500</v>
      </c>
      <c r="E88" s="54"/>
    </row>
    <row r="89" spans="1:5" ht="11.25" customHeight="1">
      <c r="A89" s="3" t="s">
        <v>13</v>
      </c>
      <c r="B89" s="25">
        <v>0</v>
      </c>
      <c r="C89" s="25">
        <v>0</v>
      </c>
      <c r="D89" s="25">
        <v>0</v>
      </c>
      <c r="E89" s="54"/>
    </row>
    <row r="90" spans="1:5" ht="11.25" customHeight="1">
      <c r="A90" s="3" t="s">
        <v>53</v>
      </c>
      <c r="B90" s="25">
        <v>50</v>
      </c>
      <c r="C90" s="25">
        <v>50</v>
      </c>
      <c r="D90" s="25">
        <v>50</v>
      </c>
      <c r="E90" s="54"/>
    </row>
    <row r="91" ht="11.25" customHeight="1"/>
    <row r="92" spans="1:2" ht="11.25" customHeight="1">
      <c r="A92" s="6"/>
      <c r="B92" s="6"/>
    </row>
    <row r="93" spans="1:2" ht="11.25" customHeight="1">
      <c r="A93" s="6"/>
      <c r="B93" s="6"/>
    </row>
    <row r="94" spans="1:2" ht="11.25" customHeight="1">
      <c r="A94" s="6"/>
      <c r="B94" s="6"/>
    </row>
    <row r="95" spans="1:2" ht="11.25" customHeight="1">
      <c r="A95" s="6"/>
      <c r="B95" s="6"/>
    </row>
    <row r="96" spans="1:2" ht="11.25" customHeight="1">
      <c r="A96" s="6"/>
      <c r="B96" s="6"/>
    </row>
    <row r="97" spans="1:2" ht="11.25" customHeight="1">
      <c r="A97" s="6"/>
      <c r="B97" s="6"/>
    </row>
    <row r="98" spans="1:2" ht="11.25" customHeight="1">
      <c r="A98" s="6"/>
      <c r="B98" s="6"/>
    </row>
    <row r="99" spans="1:2" ht="11.25" customHeight="1">
      <c r="A99" s="6"/>
      <c r="B99" s="6"/>
    </row>
    <row r="100" spans="1:2" ht="11.25" customHeight="1">
      <c r="A100" s="6"/>
      <c r="B100" s="6"/>
    </row>
    <row r="101" spans="1:2" ht="11.25" customHeight="1">
      <c r="A101" s="6"/>
      <c r="B101" s="6"/>
    </row>
    <row r="102" spans="1:2" ht="11.25" customHeight="1">
      <c r="A102" s="6"/>
      <c r="B102" s="6"/>
    </row>
    <row r="103" ht="11.25" customHeight="1">
      <c r="B103" s="17"/>
    </row>
    <row r="104" ht="11.25" customHeight="1">
      <c r="B104" s="17"/>
    </row>
    <row r="105" ht="11.25" customHeight="1">
      <c r="B105" s="22"/>
    </row>
    <row r="106" ht="11.25" customHeight="1"/>
    <row r="107" ht="12.75">
      <c r="B107" s="27"/>
    </row>
    <row r="108" ht="12.75">
      <c r="B108" s="27"/>
    </row>
    <row r="109" ht="12.75">
      <c r="B109" s="27"/>
    </row>
    <row r="110" ht="12.75">
      <c r="B110" s="30"/>
    </row>
    <row r="111" ht="12.75">
      <c r="B111" s="30"/>
    </row>
    <row r="112" ht="12.75">
      <c r="B112" s="22"/>
    </row>
    <row r="113" ht="12.75">
      <c r="B113" s="22"/>
    </row>
  </sheetData>
  <printOptions headings="1"/>
  <pageMargins left="0.66" right="0.32" top="0.62" bottom="0.59" header="0.5" footer="0.5"/>
  <pageSetup orientation="portrait" paperSize="9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MARTINEZ-ABASCAL, Eduardo</dc:creator>
  <cp:keywords/>
  <dc:description/>
  <cp:lastModifiedBy>EMartinezAbascal</cp:lastModifiedBy>
  <cp:lastPrinted>2005-06-15T10:25:21Z</cp:lastPrinted>
  <dcterms:created xsi:type="dcterms:W3CDTF">2004-05-08T10:13:57Z</dcterms:created>
  <dcterms:modified xsi:type="dcterms:W3CDTF">2007-06-14T12:18:43Z</dcterms:modified>
  <cp:category/>
  <cp:version/>
  <cp:contentType/>
  <cp:contentStatus/>
</cp:coreProperties>
</file>