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tabRatio="841" activeTab="11"/>
  </bookViews>
  <sheets>
    <sheet name="C-1" sheetId="1" r:id="rId1"/>
    <sheet name="C-2" sheetId="2" r:id="rId2"/>
    <sheet name="C-3" sheetId="3" r:id="rId3"/>
    <sheet name="C-4" sheetId="4" r:id="rId4"/>
    <sheet name="C-5" sheetId="5" r:id="rId5"/>
    <sheet name="C-6" sheetId="6" r:id="rId6"/>
    <sheet name="C-1 Resuelto" sheetId="7" r:id="rId7"/>
    <sheet name="C-2 Resuelto" sheetId="8" r:id="rId8"/>
    <sheet name="C-3 Resuelto" sheetId="9" r:id="rId9"/>
    <sheet name="C-4 Resuelto" sheetId="10" r:id="rId10"/>
    <sheet name="C-5 Resuelto" sheetId="11" r:id="rId11"/>
    <sheet name="C-6 Resuelto" sheetId="12" r:id="rId12"/>
  </sheets>
  <definedNames>
    <definedName name="_xlnm.Print_Area" localSheetId="0">'C-1'!$A$1:$G$105</definedName>
    <definedName name="_xlnm.Print_Area" localSheetId="6">'C-1 Resuelto'!$A$1:$G$105</definedName>
    <definedName name="_xlnm.Print_Area" localSheetId="1">'C-2'!$A$1:$G$37</definedName>
    <definedName name="_xlnm.Print_Area" localSheetId="7">'C-2 Resuelto'!$A$1:$G$37</definedName>
    <definedName name="_xlnm.Print_Area" localSheetId="2">'C-3'!$A$1:$G$50</definedName>
    <definedName name="_xlnm.Print_Area" localSheetId="8">'C-3 Resuelto'!$A$1:$G$50</definedName>
    <definedName name="_xlnm.Print_Area" localSheetId="3">'C-4'!$A$1:$G$56</definedName>
    <definedName name="_xlnm.Print_Area" localSheetId="9">'C-4 Resuelto'!$A$1:$G$56</definedName>
    <definedName name="_xlnm.Print_Area" localSheetId="4">'C-5'!$A$1:$G$57</definedName>
    <definedName name="_xlnm.Print_Area" localSheetId="10">'C-5 Resuelto'!$A$1:$G$57</definedName>
    <definedName name="_xlnm.Print_Area" localSheetId="5">'C-6'!$A$1:$J$45</definedName>
    <definedName name="_xlnm.Print_Area" localSheetId="11">'C-6 Resuelto'!$A$1:$J$45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<sst xmlns="http://schemas.openxmlformats.org/spreadsheetml/2006/main" count="706" uniqueCount="197">
  <si>
    <t>EBITDA</t>
  </si>
  <si>
    <t>na</t>
  </si>
  <si>
    <t>Amortización</t>
  </si>
  <si>
    <t>VAN al</t>
  </si>
  <si>
    <t>TIR =</t>
  </si>
  <si>
    <t>CF accionista</t>
  </si>
  <si>
    <t>Hipótesis</t>
  </si>
  <si>
    <t>Coste de la máquina</t>
  </si>
  <si>
    <t>Préstamo</t>
  </si>
  <si>
    <t>Pago de arrendamiento anual</t>
  </si>
  <si>
    <t>Tipo de interés</t>
  </si>
  <si>
    <t>Coste de Mantenimiento</t>
  </si>
  <si>
    <t>Tipo impositivo</t>
  </si>
  <si>
    <t>Rentabilidad exigida (K)</t>
  </si>
  <si>
    <t>Compra</t>
  </si>
  <si>
    <t>(1)</t>
  </si>
  <si>
    <t>(2)</t>
  </si>
  <si>
    <t>(3)</t>
  </si>
  <si>
    <t>(4)</t>
  </si>
  <si>
    <t>(5)</t>
  </si>
  <si>
    <t>Directrices</t>
  </si>
  <si>
    <t>Mantenimiento</t>
  </si>
  <si>
    <t>Interés</t>
  </si>
  <si>
    <t>Amortización en años</t>
  </si>
  <si>
    <t>Leasing</t>
  </si>
  <si>
    <t>Coste leasing x (1-t)</t>
  </si>
  <si>
    <t>(5) Coste anual del leasing x (1-t)</t>
  </si>
  <si>
    <t>Número de piezas</t>
  </si>
  <si>
    <t>Precio de venta por unidad en euros</t>
  </si>
  <si>
    <t>Coste por unidad en euros</t>
  </si>
  <si>
    <t>Cuenta de Resultados (en miles de €)</t>
  </si>
  <si>
    <t>Ventas</t>
  </si>
  <si>
    <t>Coste de las ventas</t>
  </si>
  <si>
    <t>Margen Bruto</t>
  </si>
  <si>
    <t>Gastos generales</t>
  </si>
  <si>
    <t>EBIT  o BAIT</t>
  </si>
  <si>
    <t>Intereses</t>
  </si>
  <si>
    <t>BAT</t>
  </si>
  <si>
    <t>Impuestos (30%)</t>
  </si>
  <si>
    <t>Beneficio neto</t>
  </si>
  <si>
    <t>Balance resumido</t>
  </si>
  <si>
    <t>NOF</t>
  </si>
  <si>
    <t>AF neto</t>
  </si>
  <si>
    <t>D Deuda</t>
  </si>
  <si>
    <t>RP Recursos propios</t>
  </si>
  <si>
    <t>Variación de NOF</t>
  </si>
  <si>
    <t>TIR  =</t>
  </si>
  <si>
    <t>FCF usando el EBITDA</t>
  </si>
  <si>
    <t>FCF después de impuestos</t>
  </si>
  <si>
    <t>Ratios de rentabilidad</t>
  </si>
  <si>
    <t>EBITDA / Activo neto</t>
  </si>
  <si>
    <t>Hipótesis para las NOF</t>
  </si>
  <si>
    <t>Clientes</t>
  </si>
  <si>
    <t>NOF COMO % DE VENTAS</t>
  </si>
  <si>
    <t>Inventario</t>
  </si>
  <si>
    <t>Proveedores</t>
  </si>
  <si>
    <t>TIR y VAN calculado con el FCF antes de impuestos</t>
  </si>
  <si>
    <t>TIR</t>
  </si>
  <si>
    <t>VAN al 10%</t>
  </si>
  <si>
    <t>Cambios en NOF. Clientes a 120 días</t>
  </si>
  <si>
    <t>Cambios en NOF. Clientes a 60 días</t>
  </si>
  <si>
    <t>Disminución del 10% en el precio de venta</t>
  </si>
  <si>
    <t>Aumento del 10% en el precio de venta</t>
  </si>
  <si>
    <t>AN activo  neto</t>
  </si>
  <si>
    <t>FCF usando el EBIT</t>
  </si>
  <si>
    <t>EBIT</t>
  </si>
  <si>
    <t>Nueva  inversión en AF</t>
  </si>
  <si>
    <t>FCF</t>
  </si>
  <si>
    <t>EBIT x (1-t)</t>
  </si>
  <si>
    <t>Hipótesis para  Cuenta de Resultados</t>
  </si>
  <si>
    <t>Comentarios</t>
  </si>
  <si>
    <t>(2) Hacer siempre la previsión y análisis de la cuenta de resultados.</t>
  </si>
  <si>
    <t>(1) Hipótesis en negrita.</t>
  </si>
  <si>
    <t>(4) El AF disminuye con la amortización.</t>
  </si>
  <si>
    <t>(5) Recursos propios año anterior + beneficio neto del año.</t>
  </si>
  <si>
    <t>Caja en el balance (+ o -)</t>
  </si>
  <si>
    <t>Financiación total</t>
  </si>
  <si>
    <t>(6)</t>
  </si>
  <si>
    <t>disponible para los accionistas.</t>
  </si>
  <si>
    <t>Incremento anual de caja</t>
  </si>
  <si>
    <t xml:space="preserve">(6) Financiación total - Activo Neto = Posición de caja en el balance. Esta caja está </t>
  </si>
  <si>
    <t>(7) Esto es el CF para el accionista, anual (no acumulado).</t>
  </si>
  <si>
    <t>(7)</t>
  </si>
  <si>
    <t>(8)</t>
  </si>
  <si>
    <t>(8) FCF o CF producido por los activos: EBIT + Variación de AN (sin financiación ni impuestos).</t>
  </si>
  <si>
    <t>(9)</t>
  </si>
  <si>
    <t>(9) Rentabilidad del activo,  sin considerar ni financiación ni impuestos.</t>
  </si>
  <si>
    <t>(10)</t>
  </si>
  <si>
    <t>(10) FCF = EBITDA + Cambios en AF bruto + Cambio en NOF.</t>
  </si>
  <si>
    <t xml:space="preserve">     Tiene que dar lo mismo que el FCF calculado anteriormente. No recomiendo calcular el FCF</t>
  </si>
  <si>
    <t>(11)</t>
  </si>
  <si>
    <t xml:space="preserve">(11) Los impuestos sólo afectan al EBIT, pero no a la variación de activo neto. </t>
  </si>
  <si>
    <t xml:space="preserve">     El año 3 ponemos 0, pues asumimos que vendemos las NOF y el AF</t>
  </si>
  <si>
    <t>CF para el accionista</t>
  </si>
  <si>
    <t>ver línea 25</t>
  </si>
  <si>
    <t>Variación AN</t>
  </si>
  <si>
    <t>= línea 37</t>
  </si>
  <si>
    <t>(12)</t>
  </si>
  <si>
    <t>(12) Si no hay deuda =&gt; FCF después de impuestos = incremento anual de caja (línea 32) =</t>
  </si>
  <si>
    <t>Variación de AN</t>
  </si>
  <si>
    <t>Variación de Deuda</t>
  </si>
  <si>
    <t>(13)</t>
  </si>
  <si>
    <t xml:space="preserve">       = CF accionista</t>
  </si>
  <si>
    <t xml:space="preserve">       Es lo que el accionista se puede llevar a casa, una vez pagados impuestos y deuda. </t>
  </si>
  <si>
    <t>(14)</t>
  </si>
  <si>
    <t>(13) Es la rentabilidad del activo, después de impuestos, y financiado sin deuda.</t>
  </si>
  <si>
    <t>(14) CF accionista = incremento anual de caja en el balance (línea 32).</t>
  </si>
  <si>
    <t>(15) Es la rentabilidad que obtiene el accionista, teniendo en cuenta los activos en que invierte</t>
  </si>
  <si>
    <t xml:space="preserve">     el modo de financiarlos y los impuestos que paga. </t>
  </si>
  <si>
    <t>EBIT / Activo neto</t>
  </si>
  <si>
    <t>(15)</t>
  </si>
  <si>
    <t>(16)</t>
  </si>
  <si>
    <t>ROE Beneficio neto / RP año anterior</t>
  </si>
  <si>
    <t>(16) La TIR del activo es 6%. El EBITDA/AN nos da una rentabilidad muy superior. La razón es</t>
  </si>
  <si>
    <t>(17) EBIT/AN  es una mejor medición de la rentabilidad del activo, mejor que EBITDA/ AN</t>
  </si>
  <si>
    <t xml:space="preserve">       El ROE es una razonable medición de la rentabilidad del accionista. </t>
  </si>
  <si>
    <t>(18) La TIR del accionista es 4% y el ROE nos da entre 4% y 5%.</t>
  </si>
  <si>
    <t>(17)</t>
  </si>
  <si>
    <t>(18)</t>
  </si>
  <si>
    <t>(3) Hacer previsión y análisis del balance corto. No olvidar la inversión en  NOF como % de Ventas</t>
  </si>
  <si>
    <t xml:space="preserve">     usando el EBITDA, pues es más fácil equivocarse.</t>
  </si>
  <si>
    <t xml:space="preserve">     es que el EBITDA no está incluyendo la amortización. O en otras apalabra, </t>
  </si>
  <si>
    <t xml:space="preserve">     si usamos EBITDA no tenemos en cuenta que la inversión en activo hay que pagarla. </t>
  </si>
  <si>
    <t>Resultados actuales (del ejercicio 1)</t>
  </si>
  <si>
    <t>Cambios en AF. Inversión inicial de 350 €</t>
  </si>
  <si>
    <t>Cambios en AF. Inversión inicial de 250 €</t>
  </si>
  <si>
    <t>Los riesgos del FCF sólo pueden venir de variaciones en EBIT, NFO o AF.</t>
  </si>
  <si>
    <t>En el análisis de riesgos del activo,  lo primero es identificar los riesgos, o qué puede ir mal.</t>
  </si>
  <si>
    <t xml:space="preserve">cambios a la TIR de los activos. </t>
  </si>
  <si>
    <t xml:space="preserve">variabilidad de precios. El "driver" del proyecto, en este caso, es el precio. </t>
  </si>
  <si>
    <t xml:space="preserve">Pequeños incrementos de precio producen elevados incrementos en la rentabilidad del proyecto. </t>
  </si>
  <si>
    <t xml:space="preserve">El segundo paso es ver cuánto pueden cambiar las variables de reisgo y como afectan esos </t>
  </si>
  <si>
    <t>En nuestro ejemplo, vemos que el principal factor de riesgo es la variación de EBIT, debida a la</t>
  </si>
  <si>
    <t>El efecto de cambios en las NOF es mucho más pequeño y menos relevante en este caso.</t>
  </si>
  <si>
    <t>El efecto de la inversión inicial en AF es más pequeño pero relevante.</t>
  </si>
  <si>
    <t xml:space="preserve"> del proyecto. No así en los largos. </t>
  </si>
  <si>
    <t xml:space="preserve">En general, en proyectos cortos, la inversión inicial tiene mucho peso en la rentabilidad </t>
  </si>
  <si>
    <t>El nivel de riesgo del proyecto lo podemos medir por el rango de TIR entre el escenario optimista</t>
  </si>
  <si>
    <t xml:space="preserve"> El proyecto tiene un riesgo considerable. </t>
  </si>
  <si>
    <t xml:space="preserve">y el pesimista. En este caso el rango es muy amplio, de +24% a -13%. </t>
  </si>
  <si>
    <t>FCF máquina vieja</t>
  </si>
  <si>
    <t>nd</t>
  </si>
  <si>
    <t>Máquina vieja              TIR  =</t>
  </si>
  <si>
    <t>Máquina nueva              TIR  =</t>
  </si>
  <si>
    <t>(2) EL EBITDA es menor, debido a mayores gastos generales.</t>
  </si>
  <si>
    <t>(3) No hay amortización ni inversión en activo fijo.</t>
  </si>
  <si>
    <t>(5) La rentabilidad de la máquina vieja es mucho mayor debido a la ausencia de inversión inicial.</t>
  </si>
  <si>
    <t>(4)  El año 3 ponemos 0, pues asumimos que vendemos las NOF y el AF.</t>
  </si>
  <si>
    <t>Caso 1. Rentabilidad de un proyecto.    RESOLVER</t>
  </si>
  <si>
    <t>Caso 1. Continuación. RESUELTO</t>
  </si>
  <si>
    <t>Caso 1. Continuación. RESOLVER</t>
  </si>
  <si>
    <t>Caso 2. Riesgo de un proyecto.  RESOLVER</t>
  </si>
  <si>
    <t>Caso 3. Comparación de dos proyectos.   RESOLVER</t>
  </si>
  <si>
    <t>Caso 1. Rentabilidad de un proyecto. RESUELTO</t>
  </si>
  <si>
    <t>Caso 2. Riesgo de un proyecto.  RESUELTO</t>
  </si>
  <si>
    <t>Caso 3. Comparación de dos proyectos.   RESUELTO</t>
  </si>
  <si>
    <t>Caso 4. Análisis de inversiones con inflación. RESUELTO</t>
  </si>
  <si>
    <t>Inflación esperada</t>
  </si>
  <si>
    <t>(2) Precio, costes y gastos generales (y por tanto EBITDA) aumentan con la inflación.</t>
  </si>
  <si>
    <t>(3) Amortización constante. Por tanto el FCF aumentará menos que la inflación.</t>
  </si>
  <si>
    <t>Proyecto con inflación   TIR  =</t>
  </si>
  <si>
    <t xml:space="preserve">    la TIR aumentará menos de un 10%. </t>
  </si>
  <si>
    <t>(4) La inversión en NOF aumenta con la inflación (depende de ventas que aumentan con  inflación).</t>
  </si>
  <si>
    <t>Proyecto sin inflación   TIR  =</t>
  </si>
  <si>
    <t>(6) Conclusiones más importantes</t>
  </si>
  <si>
    <t>* La inflación incrementa la rentabilidad nominal (TIR) del proyecto (del 6,2% al 8,6%)</t>
  </si>
  <si>
    <t>* El aumento de la TIR debido a la inflación es inferior a la inflación.   La rentabilidad real decrece.</t>
  </si>
  <si>
    <t xml:space="preserve">* Por tanto, la inflación normalmente destruye valor. </t>
  </si>
  <si>
    <t>* El efecto negativo de la inflación en el proyecto es mayor cuando   la inversión en AF es mayor.</t>
  </si>
  <si>
    <t>FCF con inflación</t>
  </si>
  <si>
    <t>(5) El FCF aumenta menos de un 10%, por que la amortización no aumenta. Por tanto</t>
  </si>
  <si>
    <t>Caso 4. Análisis de inversiones con inflación. RESOLVER</t>
  </si>
  <si>
    <t>Caso 5. Análisis de inversiones financiadas con deuda. RESUELTO</t>
  </si>
  <si>
    <t>(2) Deuda del año anterior x tipo de interés del 4%.</t>
  </si>
  <si>
    <t>(3) El AN será el mismo que en el caso sin deuda. Los RP serán menores, debido a la deuda.</t>
  </si>
  <si>
    <t>Con deuda</t>
  </si>
  <si>
    <t>Sin Deuda</t>
  </si>
  <si>
    <t>TIR proyecto</t>
  </si>
  <si>
    <t>TIR si precio = 9€</t>
  </si>
  <si>
    <t>TIR si precio = 11€</t>
  </si>
  <si>
    <t xml:space="preserve">(5) Cambiar el precio (línea 5) y  la cifra de deuda (línea 27) y calcular la TIR. </t>
  </si>
  <si>
    <t xml:space="preserve">(6) Algunas conclusiones </t>
  </si>
  <si>
    <t xml:space="preserve">años buenos gana mucho más y años malos pierde mucho más. </t>
  </si>
  <si>
    <t>deuda).</t>
  </si>
  <si>
    <t xml:space="preserve">b) La deuda aumenta la volatilidad de la TIR, es decir el accionista corre más riesgo, en </t>
  </si>
  <si>
    <t>(4) Debe coincidir con  la línea 32.</t>
  </si>
  <si>
    <t xml:space="preserve">a) La deuda aumenta la rentabilidad del accionista (sólo si EBIT / AN mayor que coste de la </t>
  </si>
  <si>
    <t>Caso 6. Análisis de un proyecto de costes.  RESUELTO</t>
  </si>
  <si>
    <t>Caso 5. Análisis de inversiones financiadas con deuda. RESOLVER</t>
  </si>
  <si>
    <t>Calcular las celdas en amarillo. Las otras son iguales y basta hacer "copy&amp;paste".</t>
  </si>
  <si>
    <t xml:space="preserve">(1) Incluir sólo los costes específicos por la compra de la máquina, después de impuestos,  </t>
  </si>
  <si>
    <t>que reducirán el beneficio neto: mantenimiento, amortización e intereses.</t>
  </si>
  <si>
    <t>Costes nueva máquina</t>
  </si>
  <si>
    <t xml:space="preserve">(2) Si no hay nuevas inversiones en la máquina, variación del AN = amortización. </t>
  </si>
  <si>
    <t>(3) El efecto de financiarse con deuda es, de hecho, posponer el pago de la máquina hasta el año 5.</t>
  </si>
  <si>
    <t>(4) En un proyecto de costes, habitualmente,  la TIR no se puede calcular y necesitamos recurrir al VAN.</t>
  </si>
  <si>
    <t>Caso 6. Análisis de un proyecto de costes.  RESOLVER</t>
  </si>
</sst>
</file>

<file path=xl/styles.xml><?xml version="1.0" encoding="utf-8"?>
<styleSheet xmlns="http://schemas.openxmlformats.org/spreadsheetml/2006/main">
  <numFmts count="4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&quot;$&quot;#,##0.0_);[Red]\(&quot;$&quot;#,##0.0\)"/>
    <numFmt numFmtId="183" formatCode="#,##0\ [$€-1]"/>
    <numFmt numFmtId="184" formatCode="#,##0.00\ [$€-1]"/>
    <numFmt numFmtId="185" formatCode="#,##0.0\ [$€-1]"/>
    <numFmt numFmtId="186" formatCode="#,##0.0"/>
    <numFmt numFmtId="187" formatCode="0.0"/>
    <numFmt numFmtId="188" formatCode="0.0%"/>
    <numFmt numFmtId="189" formatCode="0.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"/>
    <numFmt numFmtId="195" formatCode="0.00000000"/>
    <numFmt numFmtId="196" formatCode="0.0000000"/>
    <numFmt numFmtId="197" formatCode="0.000000"/>
    <numFmt numFmtId="198" formatCode="0.0000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86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9" fontId="5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186" fontId="5" fillId="0" borderId="0" xfId="0" applyNumberFormat="1" applyFont="1" applyAlignment="1">
      <alignment/>
    </xf>
    <xf numFmtId="1" fontId="0" fillId="0" borderId="1" xfId="0" applyNumberFormat="1" applyFont="1" applyBorder="1" applyAlignment="1">
      <alignment/>
    </xf>
    <xf numFmtId="9" fontId="0" fillId="0" borderId="0" xfId="21" applyFont="1" applyAlignment="1">
      <alignment/>
    </xf>
    <xf numFmtId="188" fontId="0" fillId="0" borderId="0" xfId="21" applyNumberFormat="1" applyFont="1" applyAlignment="1">
      <alignment/>
    </xf>
    <xf numFmtId="0" fontId="6" fillId="0" borderId="0" xfId="0" applyFont="1" applyAlignment="1">
      <alignment horizontal="center"/>
    </xf>
    <xf numFmtId="3" fontId="5" fillId="0" borderId="1" xfId="0" applyNumberFormat="1" applyFont="1" applyBorder="1" applyAlignment="1">
      <alignment/>
    </xf>
    <xf numFmtId="20" fontId="0" fillId="0" borderId="0" xfId="0" applyNumberFormat="1" applyFont="1" applyAlignment="1">
      <alignment/>
    </xf>
    <xf numFmtId="9" fontId="0" fillId="0" borderId="0" xfId="21" applyFont="1" applyAlignment="1">
      <alignment horizontal="center"/>
    </xf>
    <xf numFmtId="0" fontId="5" fillId="0" borderId="0" xfId="0" applyFont="1" applyAlignment="1">
      <alignment horizontal="left"/>
    </xf>
    <xf numFmtId="188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/>
    </xf>
    <xf numFmtId="9" fontId="5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 indent="1"/>
    </xf>
    <xf numFmtId="0" fontId="0" fillId="0" borderId="0" xfId="0" applyFont="1" applyAlignment="1" quotePrefix="1">
      <alignment horizontal="center"/>
    </xf>
    <xf numFmtId="1" fontId="0" fillId="2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0" borderId="0" xfId="0" applyNumberFormat="1" applyFont="1" applyBorder="1" applyAlignment="1">
      <alignment/>
    </xf>
    <xf numFmtId="1" fontId="0" fillId="2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165" fontId="7" fillId="2" borderId="0" xfId="0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5" fillId="3" borderId="0" xfId="0" applyFont="1" applyFill="1" applyAlignment="1">
      <alignment/>
    </xf>
    <xf numFmtId="0" fontId="5" fillId="3" borderId="3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188" fontId="1" fillId="0" borderId="0" xfId="21" applyNumberFormat="1" applyFont="1" applyAlignment="1">
      <alignment/>
    </xf>
    <xf numFmtId="3" fontId="5" fillId="2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188" fontId="5" fillId="0" borderId="0" xfId="21" applyNumberFormat="1" applyFont="1" applyAlignment="1">
      <alignment horizontal="center"/>
    </xf>
    <xf numFmtId="0" fontId="1" fillId="0" borderId="0" xfId="0" applyFont="1" applyAlignment="1" quotePrefix="1">
      <alignment horizontal="left"/>
    </xf>
    <xf numFmtId="9" fontId="5" fillId="0" borderId="0" xfId="0" applyNumberFormat="1" applyFont="1" applyAlignment="1">
      <alignment horizontal="center"/>
    </xf>
    <xf numFmtId="0" fontId="5" fillId="3" borderId="4" xfId="0" applyFont="1" applyFill="1" applyBorder="1" applyAlignment="1">
      <alignment/>
    </xf>
    <xf numFmtId="1" fontId="5" fillId="2" borderId="0" xfId="0" applyNumberFormat="1" applyFont="1" applyFill="1" applyAlignment="1">
      <alignment/>
    </xf>
    <xf numFmtId="9" fontId="5" fillId="0" borderId="0" xfId="0" applyNumberFormat="1" applyFont="1" applyFill="1" applyAlignment="1">
      <alignment horizontal="center"/>
    </xf>
    <xf numFmtId="0" fontId="0" fillId="0" borderId="0" xfId="0" applyFont="1" applyAlignment="1" quotePrefix="1">
      <alignment horizontal="left" indent="1"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5" fillId="0" borderId="3" xfId="0" applyFont="1" applyBorder="1" applyAlignment="1">
      <alignment horizontal="center"/>
    </xf>
    <xf numFmtId="183" fontId="0" fillId="0" borderId="1" xfId="0" applyNumberFormat="1" applyFont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183" fontId="0" fillId="0" borderId="2" xfId="0" applyNumberFormat="1" applyFont="1" applyBorder="1" applyAlignment="1">
      <alignment horizontal="center"/>
    </xf>
    <xf numFmtId="183" fontId="5" fillId="0" borderId="0" xfId="0" applyNumberFormat="1" applyFont="1" applyAlignment="1">
      <alignment horizontal="center"/>
    </xf>
    <xf numFmtId="10" fontId="0" fillId="0" borderId="0" xfId="21" applyNumberFormat="1" applyFont="1" applyAlignment="1">
      <alignment/>
    </xf>
    <xf numFmtId="3" fontId="0" fillId="2" borderId="1" xfId="0" applyNumberFormat="1" applyFont="1" applyFill="1" applyBorder="1" applyAlignment="1">
      <alignment/>
    </xf>
    <xf numFmtId="0" fontId="5" fillId="0" borderId="0" xfId="0" applyFont="1" applyAlignment="1" quotePrefix="1">
      <alignment horizontal="left"/>
    </xf>
    <xf numFmtId="0" fontId="5" fillId="3" borderId="0" xfId="0" applyFont="1" applyFill="1" applyAlignment="1" quotePrefix="1">
      <alignment horizontal="left"/>
    </xf>
    <xf numFmtId="0" fontId="5" fillId="3" borderId="0" xfId="0" applyFont="1" applyFill="1" applyBorder="1" applyAlignment="1">
      <alignment/>
    </xf>
    <xf numFmtId="0" fontId="0" fillId="0" borderId="0" xfId="0" applyFont="1" applyBorder="1" applyAlignment="1" quotePrefix="1">
      <alignment horizontal="left"/>
    </xf>
    <xf numFmtId="0" fontId="5" fillId="0" borderId="0" xfId="0" applyFont="1" applyFill="1" applyBorder="1" applyAlignment="1">
      <alignment horizontal="right"/>
    </xf>
    <xf numFmtId="188" fontId="5" fillId="2" borderId="0" xfId="0" applyNumberFormat="1" applyFont="1" applyFill="1" applyBorder="1" applyAlignment="1">
      <alignment horizontal="left"/>
    </xf>
    <xf numFmtId="9" fontId="5" fillId="0" borderId="0" xfId="0" applyNumberFormat="1" applyFont="1" applyFill="1" applyBorder="1" applyAlignment="1">
      <alignment horizontal="left"/>
    </xf>
    <xf numFmtId="183" fontId="5" fillId="2" borderId="0" xfId="0" applyNumberFormat="1" applyFont="1" applyFill="1" applyBorder="1" applyAlignment="1">
      <alignment horizontal="left"/>
    </xf>
    <xf numFmtId="188" fontId="5" fillId="2" borderId="0" xfId="0" applyNumberFormat="1" applyFont="1" applyFill="1" applyBorder="1" applyAlignment="1">
      <alignment horizontal="right"/>
    </xf>
    <xf numFmtId="183" fontId="5" fillId="2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left"/>
    </xf>
    <xf numFmtId="183" fontId="5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186" fontId="0" fillId="0" borderId="0" xfId="0" applyNumberFormat="1" applyFont="1" applyFill="1" applyBorder="1" applyAlignment="1">
      <alignment/>
    </xf>
    <xf numFmtId="183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88" fontId="5" fillId="0" borderId="0" xfId="21" applyNumberFormat="1" applyFont="1" applyFill="1" applyBorder="1" applyAlignment="1">
      <alignment horizontal="center"/>
    </xf>
    <xf numFmtId="9" fontId="0" fillId="0" borderId="0" xfId="21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3" fontId="0" fillId="0" borderId="0" xfId="0" applyNumberFormat="1" applyFont="1" applyFill="1" applyBorder="1" applyAlignment="1" quotePrefix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 quotePrefix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188" fontId="0" fillId="0" borderId="0" xfId="21" applyNumberFormat="1" applyFont="1" applyBorder="1" applyAlignment="1">
      <alignment/>
    </xf>
    <xf numFmtId="9" fontId="1" fillId="0" borderId="0" xfId="0" applyNumberFormat="1" applyFont="1" applyBorder="1" applyAlignment="1">
      <alignment horizontal="center"/>
    </xf>
    <xf numFmtId="0" fontId="6" fillId="3" borderId="3" xfId="0" applyFont="1" applyFill="1" applyBorder="1" applyAlignment="1">
      <alignment/>
    </xf>
    <xf numFmtId="188" fontId="5" fillId="0" borderId="0" xfId="0" applyNumberFormat="1" applyFont="1" applyAlignment="1">
      <alignment horizontal="center"/>
    </xf>
    <xf numFmtId="188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 quotePrefix="1">
      <alignment horizontal="left"/>
    </xf>
    <xf numFmtId="188" fontId="0" fillId="0" borderId="1" xfId="0" applyNumberFormat="1" applyFont="1" applyBorder="1" applyAlignment="1">
      <alignment horizontal="center"/>
    </xf>
    <xf numFmtId="188" fontId="0" fillId="0" borderId="0" xfId="0" applyNumberFormat="1" applyFont="1" applyAlignment="1">
      <alignment/>
    </xf>
    <xf numFmtId="188" fontId="5" fillId="2" borderId="2" xfId="0" applyNumberFormat="1" applyFont="1" applyFill="1" applyBorder="1" applyAlignment="1">
      <alignment horizontal="center"/>
    </xf>
    <xf numFmtId="188" fontId="5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 quotePrefix="1">
      <alignment horizontal="left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 quotePrefix="1">
      <alignment horizontal="right"/>
    </xf>
    <xf numFmtId="10" fontId="5" fillId="0" borderId="0" xfId="0" applyNumberFormat="1" applyFont="1" applyAlignment="1">
      <alignment horizontal="right"/>
    </xf>
    <xf numFmtId="9" fontId="5" fillId="0" borderId="0" xfId="21" applyFont="1" applyAlignment="1">
      <alignment/>
    </xf>
    <xf numFmtId="186" fontId="5" fillId="0" borderId="1" xfId="0" applyNumberFormat="1" applyFont="1" applyBorder="1" applyAlignment="1">
      <alignment/>
    </xf>
    <xf numFmtId="0" fontId="5" fillId="3" borderId="0" xfId="0" applyFont="1" applyFill="1" applyAlignment="1">
      <alignment horizontal="left"/>
    </xf>
    <xf numFmtId="0" fontId="5" fillId="0" borderId="3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quotePrefix="1">
      <alignment horizontal="left"/>
    </xf>
    <xf numFmtId="188" fontId="5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9" fontId="5" fillId="0" borderId="0" xfId="21" applyNumberFormat="1" applyFont="1" applyAlignment="1">
      <alignment/>
    </xf>
    <xf numFmtId="0" fontId="5" fillId="0" borderId="1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4"/>
  <sheetViews>
    <sheetView view="pageBreakPreview" zoomScaleSheetLayoutView="100" workbookViewId="0" topLeftCell="A90">
      <selection activeCell="A57" sqref="A57:G105"/>
    </sheetView>
  </sheetViews>
  <sheetFormatPr defaultColWidth="9.140625" defaultRowHeight="12.75"/>
  <cols>
    <col min="1" max="1" width="3.140625" style="112" customWidth="1"/>
    <col min="2" max="2" width="28.28125" style="4" customWidth="1"/>
    <col min="3" max="6" width="8.7109375" style="4" customWidth="1"/>
    <col min="7" max="7" width="17.57421875" style="31" customWidth="1"/>
    <col min="8" max="8" width="18.140625" style="2" customWidth="1"/>
    <col min="9" max="9" width="12.7109375" style="4" customWidth="1"/>
    <col min="10" max="10" width="12.140625" style="4" customWidth="1"/>
    <col min="11" max="12" width="7.57421875" style="4" customWidth="1"/>
    <col min="13" max="16384" width="11.57421875" style="4" customWidth="1"/>
  </cols>
  <sheetData>
    <row r="1" ht="15.75">
      <c r="D1" s="98" t="s">
        <v>148</v>
      </c>
    </row>
    <row r="3" spans="2:10" ht="13.5" thickBot="1">
      <c r="B3" s="73" t="s">
        <v>69</v>
      </c>
      <c r="C3" s="93"/>
      <c r="D3" s="50">
        <v>1</v>
      </c>
      <c r="E3" s="50">
        <v>2</v>
      </c>
      <c r="F3" s="50">
        <v>3</v>
      </c>
      <c r="G3" s="118" t="s">
        <v>70</v>
      </c>
      <c r="H3" s="30"/>
      <c r="I3" s="6"/>
      <c r="J3" s="6"/>
    </row>
    <row r="4" spans="2:10" ht="12.75">
      <c r="B4" s="4" t="s">
        <v>27</v>
      </c>
      <c r="C4" s="7"/>
      <c r="D4" s="8">
        <v>60000</v>
      </c>
      <c r="E4" s="9"/>
      <c r="F4" s="9"/>
      <c r="G4" s="95" t="s">
        <v>15</v>
      </c>
      <c r="H4" s="96"/>
      <c r="I4" s="6"/>
      <c r="J4" s="6"/>
    </row>
    <row r="5" spans="2:10" ht="12.75">
      <c r="B5" s="4" t="s">
        <v>28</v>
      </c>
      <c r="C5" s="7"/>
      <c r="D5" s="8">
        <v>10</v>
      </c>
      <c r="E5" s="9"/>
      <c r="F5" s="9"/>
      <c r="G5" s="84"/>
      <c r="H5" s="96"/>
      <c r="I5" s="6"/>
      <c r="J5" s="6"/>
    </row>
    <row r="6" spans="2:10" ht="12.75">
      <c r="B6" s="4" t="s">
        <v>29</v>
      </c>
      <c r="C6" s="6"/>
      <c r="D6" s="3">
        <v>8.5</v>
      </c>
      <c r="E6" s="10"/>
      <c r="F6" s="10"/>
      <c r="G6" s="88"/>
      <c r="H6" s="97"/>
      <c r="I6" s="6"/>
      <c r="J6" s="6"/>
    </row>
    <row r="7" spans="3:7" ht="12.75">
      <c r="C7" s="6"/>
      <c r="D7" s="3"/>
      <c r="E7" s="10"/>
      <c r="F7" s="10"/>
      <c r="G7" s="88"/>
    </row>
    <row r="8" spans="1:8" ht="18.75" customHeight="1" thickBot="1">
      <c r="A8" s="120">
        <v>1</v>
      </c>
      <c r="B8" s="49" t="s">
        <v>30</v>
      </c>
      <c r="C8" s="49"/>
      <c r="D8" s="50">
        <v>1</v>
      </c>
      <c r="E8" s="50">
        <v>2</v>
      </c>
      <c r="F8" s="50">
        <v>3</v>
      </c>
      <c r="G8" s="33"/>
      <c r="H8" s="1"/>
    </row>
    <row r="9" spans="2:9" ht="12.75">
      <c r="B9" s="4" t="s">
        <v>31</v>
      </c>
      <c r="C9" s="7"/>
      <c r="D9" s="9"/>
      <c r="E9" s="9"/>
      <c r="F9" s="9"/>
      <c r="G9" s="95" t="s">
        <v>16</v>
      </c>
      <c r="H9" s="1"/>
      <c r="I9" s="22"/>
    </row>
    <row r="10" spans="2:9" ht="12.75">
      <c r="B10" s="4" t="s">
        <v>32</v>
      </c>
      <c r="C10" s="6"/>
      <c r="D10" s="12"/>
      <c r="E10" s="12"/>
      <c r="F10" s="12"/>
      <c r="G10" s="84"/>
      <c r="I10" s="21"/>
    </row>
    <row r="11" spans="2:9" ht="12.75">
      <c r="B11" s="4" t="s">
        <v>33</v>
      </c>
      <c r="C11" s="7"/>
      <c r="D11" s="9"/>
      <c r="E11" s="9"/>
      <c r="F11" s="9"/>
      <c r="G11" s="84"/>
      <c r="I11" s="21"/>
    </row>
    <row r="12" spans="2:9" ht="12.75">
      <c r="B12" s="4" t="s">
        <v>34</v>
      </c>
      <c r="C12" s="6"/>
      <c r="D12" s="5">
        <v>10</v>
      </c>
      <c r="E12" s="5">
        <f>D12</f>
        <v>10</v>
      </c>
      <c r="F12" s="5">
        <f>E12</f>
        <v>10</v>
      </c>
      <c r="G12" s="33"/>
      <c r="I12" s="21"/>
    </row>
    <row r="13" spans="2:9" ht="12.75">
      <c r="B13" s="72" t="s">
        <v>0</v>
      </c>
      <c r="C13" s="13"/>
      <c r="D13" s="9"/>
      <c r="E13" s="9"/>
      <c r="F13" s="9"/>
      <c r="G13" s="84"/>
      <c r="I13" s="21"/>
    </row>
    <row r="14" spans="2:9" ht="12.75">
      <c r="B14" s="4" t="s">
        <v>2</v>
      </c>
      <c r="C14" s="6"/>
      <c r="D14" s="11"/>
      <c r="E14" s="11"/>
      <c r="F14" s="11"/>
      <c r="I14" s="21"/>
    </row>
    <row r="15" spans="2:9" ht="12.75">
      <c r="B15" s="3" t="s">
        <v>35</v>
      </c>
      <c r="C15" s="14"/>
      <c r="D15" s="9"/>
      <c r="E15" s="9"/>
      <c r="F15" s="9"/>
      <c r="G15" s="84"/>
      <c r="I15" s="21"/>
    </row>
    <row r="16" spans="2:9" ht="12.75">
      <c r="B16" s="4" t="s">
        <v>36</v>
      </c>
      <c r="C16" s="6"/>
      <c r="D16" s="20"/>
      <c r="E16" s="11"/>
      <c r="F16" s="11"/>
      <c r="I16" s="21"/>
    </row>
    <row r="17" spans="2:9" ht="12.75">
      <c r="B17" s="4" t="s">
        <v>37</v>
      </c>
      <c r="C17" s="6"/>
      <c r="D17" s="9"/>
      <c r="E17" s="9"/>
      <c r="F17" s="9"/>
      <c r="G17" s="84"/>
      <c r="I17" s="21"/>
    </row>
    <row r="18" spans="2:9" ht="12.75">
      <c r="B18" s="4" t="s">
        <v>38</v>
      </c>
      <c r="C18" s="6"/>
      <c r="D18" s="20"/>
      <c r="E18" s="11"/>
      <c r="F18" s="11"/>
      <c r="I18" s="21"/>
    </row>
    <row r="19" spans="2:9" ht="12.75">
      <c r="B19" s="3" t="s">
        <v>39</v>
      </c>
      <c r="C19" s="6"/>
      <c r="D19" s="9"/>
      <c r="E19" s="9"/>
      <c r="F19" s="9"/>
      <c r="G19" s="84"/>
      <c r="I19" s="22"/>
    </row>
    <row r="20" spans="2:9" ht="12.75">
      <c r="B20" s="3"/>
      <c r="C20" s="6"/>
      <c r="D20" s="9"/>
      <c r="E20" s="9"/>
      <c r="F20" s="9"/>
      <c r="G20" s="84"/>
      <c r="I20" s="22"/>
    </row>
    <row r="22" spans="1:8" ht="17.25" customHeight="1" thickBot="1">
      <c r="A22" s="120">
        <v>2</v>
      </c>
      <c r="B22" s="49" t="s">
        <v>40</v>
      </c>
      <c r="C22" s="50">
        <v>0</v>
      </c>
      <c r="D22" s="50">
        <v>1</v>
      </c>
      <c r="E22" s="50">
        <v>2</v>
      </c>
      <c r="F22" s="50">
        <v>3</v>
      </c>
      <c r="G22" s="33"/>
      <c r="H22" s="1"/>
    </row>
    <row r="23" spans="2:7" ht="12.75">
      <c r="B23" s="6" t="s">
        <v>41</v>
      </c>
      <c r="C23" s="6"/>
      <c r="D23" s="7"/>
      <c r="E23" s="7"/>
      <c r="F23" s="51"/>
      <c r="G23" s="95" t="s">
        <v>17</v>
      </c>
    </row>
    <row r="24" spans="2:7" ht="12.75">
      <c r="B24" s="4" t="s">
        <v>42</v>
      </c>
      <c r="C24" s="24">
        <v>300</v>
      </c>
      <c r="D24" s="12"/>
      <c r="E24" s="12"/>
      <c r="F24" s="71"/>
      <c r="G24" s="95" t="s">
        <v>18</v>
      </c>
    </row>
    <row r="25" spans="2:8" ht="12.75">
      <c r="B25" s="64" t="s">
        <v>63</v>
      </c>
      <c r="C25" s="9"/>
      <c r="D25" s="9"/>
      <c r="E25" s="9"/>
      <c r="F25" s="9"/>
      <c r="G25" s="84"/>
      <c r="H25" s="52"/>
    </row>
    <row r="26" ht="9" customHeight="1"/>
    <row r="27" spans="2:9" ht="12.75">
      <c r="B27" s="4" t="s">
        <v>43</v>
      </c>
      <c r="C27" s="3">
        <v>0</v>
      </c>
      <c r="D27" s="9"/>
      <c r="E27" s="9"/>
      <c r="F27" s="9"/>
      <c r="G27" s="84"/>
      <c r="I27" s="70"/>
    </row>
    <row r="28" spans="2:7" ht="12.75">
      <c r="B28" s="4" t="s">
        <v>44</v>
      </c>
      <c r="C28" s="12"/>
      <c r="D28" s="12"/>
      <c r="E28" s="12"/>
      <c r="F28" s="12"/>
      <c r="G28" s="95" t="s">
        <v>19</v>
      </c>
    </row>
    <row r="29" spans="2:7" ht="12.75">
      <c r="B29" s="4" t="s">
        <v>76</v>
      </c>
      <c r="C29" s="9"/>
      <c r="D29" s="9"/>
      <c r="E29" s="9"/>
      <c r="F29" s="9"/>
      <c r="G29" s="84"/>
    </row>
    <row r="30" spans="4:7" ht="12.75">
      <c r="D30" s="9"/>
      <c r="E30" s="9"/>
      <c r="F30" s="9"/>
      <c r="G30" s="84"/>
    </row>
    <row r="31" spans="2:7" ht="12.75">
      <c r="B31" s="4" t="s">
        <v>75</v>
      </c>
      <c r="C31" s="9"/>
      <c r="D31" s="9"/>
      <c r="E31" s="9"/>
      <c r="F31" s="9"/>
      <c r="G31" s="95" t="s">
        <v>77</v>
      </c>
    </row>
    <row r="32" spans="2:7" ht="12.75">
      <c r="B32" s="4" t="s">
        <v>79</v>
      </c>
      <c r="D32" s="9"/>
      <c r="E32" s="9"/>
      <c r="F32" s="9"/>
      <c r="G32" s="95" t="s">
        <v>82</v>
      </c>
    </row>
    <row r="33" spans="4:7" ht="12.75">
      <c r="D33" s="9"/>
      <c r="E33" s="9"/>
      <c r="F33" s="9"/>
      <c r="G33" s="95"/>
    </row>
    <row r="34" spans="4:7" ht="12.75">
      <c r="D34" s="9"/>
      <c r="E34" s="9"/>
      <c r="F34" s="9"/>
      <c r="G34" s="84"/>
    </row>
    <row r="35" spans="1:7" ht="13.5" thickBot="1">
      <c r="A35" s="120">
        <v>3</v>
      </c>
      <c r="B35" s="73" t="s">
        <v>64</v>
      </c>
      <c r="C35" s="50">
        <v>0</v>
      </c>
      <c r="D35" s="50">
        <v>1</v>
      </c>
      <c r="E35" s="50">
        <v>2</v>
      </c>
      <c r="F35" s="50">
        <v>3</v>
      </c>
      <c r="G35" s="33"/>
    </row>
    <row r="36" spans="2:7" ht="12.75">
      <c r="B36" s="6" t="s">
        <v>65</v>
      </c>
      <c r="C36" s="6"/>
      <c r="D36" s="7"/>
      <c r="E36" s="7"/>
      <c r="F36" s="7"/>
      <c r="G36" s="84"/>
    </row>
    <row r="37" spans="2:7" ht="12.75">
      <c r="B37" s="75" t="s">
        <v>95</v>
      </c>
      <c r="C37" s="12"/>
      <c r="D37" s="12"/>
      <c r="E37" s="12"/>
      <c r="F37" s="12"/>
      <c r="G37" s="99" t="s">
        <v>94</v>
      </c>
    </row>
    <row r="38" spans="2:8" ht="12.75">
      <c r="B38" s="83" t="s">
        <v>67</v>
      </c>
      <c r="C38" s="53"/>
      <c r="D38" s="53"/>
      <c r="E38" s="53"/>
      <c r="F38" s="53"/>
      <c r="G38" s="95" t="s">
        <v>83</v>
      </c>
      <c r="H38" s="54"/>
    </row>
    <row r="39" ht="12.75">
      <c r="H39" s="1"/>
    </row>
    <row r="40" spans="2:8" ht="12.75">
      <c r="B40" s="76" t="s">
        <v>46</v>
      </c>
      <c r="C40" s="80"/>
      <c r="D40" s="76" t="s">
        <v>3</v>
      </c>
      <c r="E40" s="78">
        <v>0.1</v>
      </c>
      <c r="F40" s="81"/>
      <c r="G40" s="95" t="s">
        <v>85</v>
      </c>
      <c r="H40" s="4"/>
    </row>
    <row r="41" spans="2:7" ht="12.75">
      <c r="B41" s="3"/>
      <c r="C41" s="17"/>
      <c r="D41" s="15"/>
      <c r="F41" s="3"/>
      <c r="G41" s="33"/>
    </row>
    <row r="42" spans="2:7" ht="12.75">
      <c r="B42" s="3"/>
      <c r="C42" s="17"/>
      <c r="D42" s="15"/>
      <c r="F42" s="3"/>
      <c r="G42" s="33"/>
    </row>
    <row r="43" spans="1:7" ht="13.5" thickBot="1">
      <c r="A43" s="120">
        <v>4</v>
      </c>
      <c r="B43" s="49" t="s">
        <v>47</v>
      </c>
      <c r="C43" s="50">
        <v>0</v>
      </c>
      <c r="D43" s="50">
        <v>1</v>
      </c>
      <c r="E43" s="50">
        <v>2</v>
      </c>
      <c r="F43" s="50">
        <v>3</v>
      </c>
      <c r="G43" s="95" t="s">
        <v>87</v>
      </c>
    </row>
    <row r="44" spans="1:7" ht="12.75">
      <c r="A44" s="121"/>
      <c r="B44" s="75" t="s">
        <v>0</v>
      </c>
      <c r="C44" s="6"/>
      <c r="D44" s="7"/>
      <c r="E44" s="7"/>
      <c r="F44" s="7"/>
      <c r="G44" s="84"/>
    </row>
    <row r="45" spans="2:7" ht="12.75">
      <c r="B45" s="4" t="s">
        <v>45</v>
      </c>
      <c r="D45" s="9"/>
      <c r="E45" s="9"/>
      <c r="F45" s="9"/>
      <c r="G45" s="84"/>
    </row>
    <row r="46" spans="2:7" ht="12.75">
      <c r="B46" s="82" t="s">
        <v>66</v>
      </c>
      <c r="C46" s="12"/>
      <c r="D46" s="12"/>
      <c r="E46" s="12"/>
      <c r="F46" s="12"/>
      <c r="G46" s="84"/>
    </row>
    <row r="47" spans="2:7" ht="12.75">
      <c r="B47" s="64" t="s">
        <v>67</v>
      </c>
      <c r="C47" s="9"/>
      <c r="D47" s="9"/>
      <c r="E47" s="9"/>
      <c r="F47" s="9"/>
      <c r="G47" s="84"/>
    </row>
    <row r="48" spans="2:7" ht="12.75">
      <c r="B48" s="64"/>
      <c r="C48" s="9"/>
      <c r="D48" s="9"/>
      <c r="E48" s="9"/>
      <c r="F48" s="9"/>
      <c r="G48" s="84"/>
    </row>
    <row r="49" spans="3:7" ht="12.75">
      <c r="C49" s="9"/>
      <c r="D49" s="9"/>
      <c r="E49" s="9"/>
      <c r="F49" s="9"/>
      <c r="G49" s="84"/>
    </row>
    <row r="50" spans="1:7" ht="13.5" thickBot="1">
      <c r="A50" s="120">
        <v>5</v>
      </c>
      <c r="B50" s="49" t="s">
        <v>48</v>
      </c>
      <c r="C50" s="50">
        <v>0</v>
      </c>
      <c r="D50" s="50">
        <v>1</v>
      </c>
      <c r="E50" s="50">
        <v>2</v>
      </c>
      <c r="F50" s="50">
        <v>3</v>
      </c>
      <c r="G50" s="33"/>
    </row>
    <row r="51" spans="1:7" ht="12.75">
      <c r="A51" s="121"/>
      <c r="B51" s="6" t="s">
        <v>68</v>
      </c>
      <c r="C51" s="7"/>
      <c r="D51" s="7"/>
      <c r="E51" s="7"/>
      <c r="F51" s="7"/>
      <c r="G51" s="95" t="s">
        <v>90</v>
      </c>
    </row>
    <row r="52" spans="1:7" ht="12.75">
      <c r="A52" s="121"/>
      <c r="B52" s="75" t="s">
        <v>99</v>
      </c>
      <c r="C52" s="12"/>
      <c r="D52" s="12"/>
      <c r="E52" s="12"/>
      <c r="F52" s="12"/>
      <c r="G52" s="95" t="s">
        <v>96</v>
      </c>
    </row>
    <row r="53" spans="1:7" ht="12.75">
      <c r="A53" s="121"/>
      <c r="B53" s="83" t="s">
        <v>48</v>
      </c>
      <c r="C53" s="53"/>
      <c r="D53" s="53"/>
      <c r="E53" s="53"/>
      <c r="F53" s="53"/>
      <c r="G53" s="95" t="s">
        <v>97</v>
      </c>
    </row>
    <row r="54" spans="3:8" ht="12.75">
      <c r="C54" s="9"/>
      <c r="D54" s="9"/>
      <c r="E54" s="9"/>
      <c r="F54" s="9"/>
      <c r="G54" s="84"/>
      <c r="H54" s="4"/>
    </row>
    <row r="55" spans="2:8" ht="12.75">
      <c r="B55" s="76" t="s">
        <v>46</v>
      </c>
      <c r="C55" s="77"/>
      <c r="D55" s="76" t="s">
        <v>3</v>
      </c>
      <c r="E55" s="78">
        <v>0.07</v>
      </c>
      <c r="F55" s="79"/>
      <c r="G55" s="95" t="s">
        <v>101</v>
      </c>
      <c r="H55" s="4"/>
    </row>
    <row r="56" spans="2:8" ht="12.75">
      <c r="B56" s="76"/>
      <c r="C56" s="85"/>
      <c r="D56" s="76"/>
      <c r="E56" s="78"/>
      <c r="F56" s="86"/>
      <c r="G56" s="95"/>
      <c r="H56" s="4"/>
    </row>
    <row r="57" spans="2:8" ht="12.75">
      <c r="B57" s="76"/>
      <c r="C57" s="85"/>
      <c r="D57" s="76"/>
      <c r="E57" s="78"/>
      <c r="F57" s="86"/>
      <c r="G57" s="86"/>
      <c r="H57" s="4"/>
    </row>
    <row r="58" spans="2:8" ht="15.75">
      <c r="B58" s="76"/>
      <c r="C58" s="85"/>
      <c r="D58" s="98" t="s">
        <v>150</v>
      </c>
      <c r="E58" s="78"/>
      <c r="F58" s="86"/>
      <c r="G58" s="86"/>
      <c r="H58" s="4"/>
    </row>
    <row r="59" spans="2:8" ht="12.75">
      <c r="B59" s="76"/>
      <c r="C59" s="85"/>
      <c r="D59" s="76"/>
      <c r="E59" s="78"/>
      <c r="F59" s="86"/>
      <c r="G59" s="86"/>
      <c r="H59" s="4"/>
    </row>
    <row r="60" spans="1:8" ht="13.5" thickBot="1">
      <c r="A60" s="120">
        <v>5</v>
      </c>
      <c r="B60" s="73" t="s">
        <v>93</v>
      </c>
      <c r="C60" s="50">
        <v>0</v>
      </c>
      <c r="D60" s="50">
        <v>1</v>
      </c>
      <c r="E60" s="50">
        <v>2</v>
      </c>
      <c r="F60" s="50">
        <v>3</v>
      </c>
      <c r="G60" s="33"/>
      <c r="H60" s="4"/>
    </row>
    <row r="61" spans="1:8" ht="12.75">
      <c r="A61" s="121"/>
      <c r="B61" s="6" t="s">
        <v>39</v>
      </c>
      <c r="D61" s="7"/>
      <c r="E61" s="7"/>
      <c r="F61" s="7"/>
      <c r="G61" s="7"/>
      <c r="H61" s="4"/>
    </row>
    <row r="62" spans="1:8" ht="12.75">
      <c r="A62" s="121"/>
      <c r="B62" s="75" t="s">
        <v>99</v>
      </c>
      <c r="C62" s="7"/>
      <c r="D62" s="7"/>
      <c r="E62" s="7"/>
      <c r="F62" s="7"/>
      <c r="G62" s="95" t="s">
        <v>96</v>
      </c>
      <c r="H62" s="4"/>
    </row>
    <row r="63" spans="1:8" ht="12.75">
      <c r="A63" s="121"/>
      <c r="B63" s="100" t="s">
        <v>100</v>
      </c>
      <c r="C63" s="12"/>
      <c r="D63" s="12"/>
      <c r="E63" s="12"/>
      <c r="F63" s="12"/>
      <c r="G63" s="84"/>
      <c r="H63" s="4"/>
    </row>
    <row r="64" spans="1:8" ht="12.75">
      <c r="A64" s="121"/>
      <c r="B64" s="83" t="s">
        <v>48</v>
      </c>
      <c r="C64" s="53"/>
      <c r="D64" s="53"/>
      <c r="E64" s="53"/>
      <c r="F64" s="53"/>
      <c r="G64" s="95" t="s">
        <v>104</v>
      </c>
      <c r="H64" s="4"/>
    </row>
    <row r="65" spans="3:8" ht="12.75">
      <c r="C65" s="9"/>
      <c r="D65" s="9"/>
      <c r="E65" s="9"/>
      <c r="F65" s="9"/>
      <c r="G65" s="84"/>
      <c r="H65" s="4"/>
    </row>
    <row r="66" spans="2:8" ht="12.75">
      <c r="B66" s="76" t="s">
        <v>46</v>
      </c>
      <c r="C66" s="77"/>
      <c r="D66" s="76" t="s">
        <v>3</v>
      </c>
      <c r="E66" s="78">
        <v>0.07</v>
      </c>
      <c r="F66" s="79"/>
      <c r="G66" s="95" t="s">
        <v>110</v>
      </c>
      <c r="H66" s="4"/>
    </row>
    <row r="67" spans="2:8" ht="12.75">
      <c r="B67" s="76"/>
      <c r="C67" s="85"/>
      <c r="D67" s="76"/>
      <c r="E67" s="78"/>
      <c r="F67" s="86"/>
      <c r="G67" s="95"/>
      <c r="H67" s="4"/>
    </row>
    <row r="68" spans="2:8" ht="12.75">
      <c r="B68" s="76"/>
      <c r="C68" s="85"/>
      <c r="D68" s="76"/>
      <c r="E68" s="78"/>
      <c r="F68" s="86"/>
      <c r="G68" s="86"/>
      <c r="H68" s="4"/>
    </row>
    <row r="69" spans="1:8" ht="13.5" thickBot="1">
      <c r="A69" s="32">
        <v>6</v>
      </c>
      <c r="B69" s="74" t="s">
        <v>49</v>
      </c>
      <c r="C69" s="33"/>
      <c r="D69" s="50">
        <v>1</v>
      </c>
      <c r="E69" s="50">
        <v>2</v>
      </c>
      <c r="F69" s="50">
        <v>3</v>
      </c>
      <c r="G69" s="33"/>
      <c r="H69" s="1"/>
    </row>
    <row r="70" spans="2:7" ht="12.75">
      <c r="B70" s="4" t="s">
        <v>50</v>
      </c>
      <c r="D70" s="21"/>
      <c r="E70" s="21"/>
      <c r="F70" s="26" t="s">
        <v>141</v>
      </c>
      <c r="G70" s="95" t="s">
        <v>111</v>
      </c>
    </row>
    <row r="71" spans="2:10" ht="12.75">
      <c r="B71" s="4" t="s">
        <v>109</v>
      </c>
      <c r="D71" s="21"/>
      <c r="E71" s="21"/>
      <c r="F71" s="26" t="s">
        <v>141</v>
      </c>
      <c r="G71" s="95" t="s">
        <v>117</v>
      </c>
      <c r="H71" s="97"/>
      <c r="I71" s="6"/>
      <c r="J71" s="6"/>
    </row>
    <row r="72" spans="2:10" ht="12.75">
      <c r="B72" s="64" t="s">
        <v>112</v>
      </c>
      <c r="D72" s="21"/>
      <c r="E72" s="21"/>
      <c r="F72" s="26" t="s">
        <v>141</v>
      </c>
      <c r="G72" s="95" t="s">
        <v>118</v>
      </c>
      <c r="H72" s="96"/>
      <c r="I72" s="101"/>
      <c r="J72" s="6"/>
    </row>
    <row r="73" spans="4:10" ht="12.75">
      <c r="D73" s="21"/>
      <c r="E73" s="21"/>
      <c r="F73" s="26"/>
      <c r="G73" s="95"/>
      <c r="H73" s="97"/>
      <c r="I73" s="6"/>
      <c r="J73" s="97"/>
    </row>
    <row r="74" spans="7:10" ht="12.75">
      <c r="G74" s="95"/>
      <c r="H74" s="97"/>
      <c r="I74" s="6"/>
      <c r="J74" s="102"/>
    </row>
    <row r="75" spans="2:8" ht="12.75">
      <c r="B75" s="6"/>
      <c r="C75" s="6"/>
      <c r="D75" s="6"/>
      <c r="E75" s="6"/>
      <c r="F75" s="6"/>
      <c r="H75" s="4"/>
    </row>
    <row r="76" spans="2:8" ht="16.5" thickBot="1">
      <c r="B76" s="103" t="s">
        <v>70</v>
      </c>
      <c r="H76" s="4"/>
    </row>
    <row r="77" spans="2:8" ht="16.5" customHeight="1">
      <c r="B77" s="64" t="s">
        <v>72</v>
      </c>
      <c r="H77" s="4"/>
    </row>
    <row r="78" spans="2:8" ht="16.5" customHeight="1">
      <c r="B78" s="64" t="s">
        <v>71</v>
      </c>
      <c r="H78" s="4"/>
    </row>
    <row r="79" spans="2:8" ht="16.5" customHeight="1">
      <c r="B79" s="82" t="s">
        <v>119</v>
      </c>
      <c r="H79" s="4"/>
    </row>
    <row r="80" spans="2:8" ht="16.5" customHeight="1">
      <c r="B80" s="82" t="s">
        <v>92</v>
      </c>
      <c r="H80" s="4"/>
    </row>
    <row r="81" spans="2:8" ht="16.5" customHeight="1">
      <c r="B81" s="4" t="s">
        <v>73</v>
      </c>
      <c r="H81" s="4"/>
    </row>
    <row r="82" spans="2:8" ht="16.5" customHeight="1">
      <c r="B82" s="4" t="s">
        <v>74</v>
      </c>
      <c r="H82" s="4"/>
    </row>
    <row r="83" spans="2:8" ht="16.5" customHeight="1">
      <c r="B83" s="64" t="s">
        <v>80</v>
      </c>
      <c r="H83" s="4"/>
    </row>
    <row r="84" spans="2:8" ht="16.5" customHeight="1">
      <c r="B84" s="4" t="s">
        <v>78</v>
      </c>
      <c r="H84" s="4"/>
    </row>
    <row r="85" spans="2:8" ht="16.5" customHeight="1">
      <c r="B85" s="4" t="s">
        <v>81</v>
      </c>
      <c r="H85" s="4"/>
    </row>
    <row r="86" spans="2:8" ht="16.5" customHeight="1">
      <c r="B86" s="64" t="s">
        <v>84</v>
      </c>
      <c r="H86" s="4"/>
    </row>
    <row r="87" spans="2:8" ht="16.5" customHeight="1">
      <c r="B87" s="4" t="s">
        <v>86</v>
      </c>
      <c r="H87" s="4"/>
    </row>
    <row r="88" spans="2:8" ht="16.5" customHeight="1">
      <c r="B88" s="82" t="s">
        <v>88</v>
      </c>
      <c r="H88" s="4"/>
    </row>
    <row r="89" spans="2:8" ht="16.5" customHeight="1">
      <c r="B89" s="64" t="s">
        <v>89</v>
      </c>
      <c r="H89" s="4"/>
    </row>
    <row r="90" spans="2:8" ht="16.5" customHeight="1">
      <c r="B90" s="82" t="s">
        <v>120</v>
      </c>
      <c r="H90" s="4"/>
    </row>
    <row r="91" spans="2:8" ht="16.5" customHeight="1">
      <c r="B91" s="82" t="s">
        <v>91</v>
      </c>
      <c r="H91" s="4"/>
    </row>
    <row r="92" spans="2:8" ht="16.5" customHeight="1">
      <c r="B92" s="64" t="s">
        <v>98</v>
      </c>
      <c r="H92" s="4"/>
    </row>
    <row r="93" spans="2:8" ht="16.5" customHeight="1">
      <c r="B93" s="64" t="s">
        <v>102</v>
      </c>
      <c r="H93" s="4"/>
    </row>
    <row r="94" spans="2:8" ht="16.5" customHeight="1">
      <c r="B94" s="82" t="s">
        <v>105</v>
      </c>
      <c r="H94" s="4"/>
    </row>
    <row r="95" spans="2:8" ht="16.5" customHeight="1">
      <c r="B95" s="64" t="s">
        <v>106</v>
      </c>
      <c r="H95" s="4"/>
    </row>
    <row r="96" spans="2:8" ht="16.5" customHeight="1">
      <c r="B96" s="64" t="s">
        <v>103</v>
      </c>
      <c r="H96" s="4"/>
    </row>
    <row r="97" spans="2:8" ht="16.5" customHeight="1">
      <c r="B97" s="4" t="s">
        <v>107</v>
      </c>
      <c r="H97" s="4"/>
    </row>
    <row r="98" spans="2:8" ht="16.5" customHeight="1">
      <c r="B98" s="82" t="s">
        <v>108</v>
      </c>
      <c r="H98" s="4"/>
    </row>
    <row r="99" spans="2:8" ht="16.5" customHeight="1">
      <c r="B99" s="4" t="s">
        <v>113</v>
      </c>
      <c r="H99" s="4"/>
    </row>
    <row r="100" spans="2:8" ht="16.5" customHeight="1">
      <c r="B100" s="82" t="s">
        <v>121</v>
      </c>
      <c r="H100" s="4"/>
    </row>
    <row r="101" spans="2:8" ht="16.5" customHeight="1">
      <c r="B101" s="4" t="s">
        <v>122</v>
      </c>
      <c r="H101" s="4"/>
    </row>
    <row r="102" spans="2:8" ht="16.5" customHeight="1">
      <c r="B102" s="25" t="s">
        <v>114</v>
      </c>
      <c r="H102" s="4"/>
    </row>
    <row r="103" spans="2:8" ht="16.5" customHeight="1">
      <c r="B103" s="64" t="s">
        <v>116</v>
      </c>
      <c r="H103" s="4"/>
    </row>
    <row r="104" spans="2:8" ht="12.75">
      <c r="B104" s="82" t="s">
        <v>115</v>
      </c>
      <c r="H104" s="4"/>
    </row>
    <row r="105" ht="12.75">
      <c r="H105" s="4"/>
    </row>
    <row r="106" spans="7:8" ht="12.75">
      <c r="G106" s="4"/>
      <c r="H106" s="4"/>
    </row>
    <row r="107" spans="7:9" ht="12.75">
      <c r="G107" s="4"/>
      <c r="H107" s="4"/>
      <c r="I107" s="3"/>
    </row>
    <row r="108" spans="2:8" ht="12" customHeight="1">
      <c r="B108" s="3" t="s">
        <v>51</v>
      </c>
      <c r="H108" s="4"/>
    </row>
    <row r="109" spans="2:8" ht="12" customHeight="1">
      <c r="B109" s="4" t="s">
        <v>52</v>
      </c>
      <c r="C109" s="3">
        <v>90</v>
      </c>
      <c r="D109" s="4">
        <f aca="true" t="shared" si="0" ref="D109:E111">C109</f>
        <v>90</v>
      </c>
      <c r="E109" s="4">
        <f t="shared" si="0"/>
        <v>90</v>
      </c>
      <c r="F109" s="27" t="s">
        <v>53</v>
      </c>
      <c r="G109" s="90"/>
      <c r="H109" s="4"/>
    </row>
    <row r="110" spans="2:8" ht="12.75">
      <c r="B110" s="4" t="s">
        <v>54</v>
      </c>
      <c r="C110" s="3">
        <v>10</v>
      </c>
      <c r="D110" s="4">
        <f t="shared" si="0"/>
        <v>10</v>
      </c>
      <c r="E110" s="4">
        <f t="shared" si="0"/>
        <v>10</v>
      </c>
      <c r="F110" s="55">
        <f>(C109+C110*0.85-C111*0.85)/360</f>
        <v>0.20277777777777778</v>
      </c>
      <c r="G110" s="91"/>
      <c r="H110" s="4"/>
    </row>
    <row r="111" spans="2:8" ht="12.75">
      <c r="B111" s="4" t="s">
        <v>55</v>
      </c>
      <c r="C111" s="3">
        <v>30</v>
      </c>
      <c r="D111" s="4">
        <f t="shared" si="0"/>
        <v>30</v>
      </c>
      <c r="E111" s="4">
        <f t="shared" si="0"/>
        <v>30</v>
      </c>
      <c r="H111" s="4"/>
    </row>
    <row r="112" ht="12.75">
      <c r="H112" s="4"/>
    </row>
    <row r="113" ht="12.75">
      <c r="H113" s="4"/>
    </row>
    <row r="114" ht="12.75">
      <c r="H114" s="4"/>
    </row>
    <row r="115" ht="12.75">
      <c r="H115" s="4"/>
    </row>
    <row r="116" ht="12.75">
      <c r="H116" s="4"/>
    </row>
    <row r="117" ht="12.75">
      <c r="H117" s="4"/>
    </row>
    <row r="118" ht="12.75">
      <c r="H118" s="4"/>
    </row>
    <row r="119" ht="12.75">
      <c r="H119" s="4"/>
    </row>
    <row r="120" ht="12.75">
      <c r="H120" s="4"/>
    </row>
    <row r="121" ht="12.75">
      <c r="H121" s="4"/>
    </row>
    <row r="122" ht="12.75">
      <c r="H122" s="4"/>
    </row>
    <row r="123" ht="12.75">
      <c r="H123" s="4"/>
    </row>
    <row r="124" ht="12.75">
      <c r="H124" s="4"/>
    </row>
    <row r="125" ht="12.75">
      <c r="H125" s="4"/>
    </row>
    <row r="126" ht="12.75">
      <c r="H126" s="4"/>
    </row>
    <row r="127" ht="12.75">
      <c r="H127" s="4"/>
    </row>
    <row r="128" ht="12.75">
      <c r="H128" s="4"/>
    </row>
    <row r="129" ht="12.75">
      <c r="H129" s="4"/>
    </row>
    <row r="130" ht="12.75">
      <c r="H130" s="4"/>
    </row>
    <row r="131" ht="12.75">
      <c r="H131" s="4"/>
    </row>
    <row r="132" ht="12.75">
      <c r="H132" s="4"/>
    </row>
    <row r="133" ht="12.75">
      <c r="H133" s="4"/>
    </row>
    <row r="134" ht="12.75">
      <c r="H134" s="4"/>
    </row>
    <row r="135" ht="12.75">
      <c r="H135" s="4"/>
    </row>
    <row r="136" ht="12.75">
      <c r="H136" s="4"/>
    </row>
    <row r="137" ht="12.75">
      <c r="H137" s="4"/>
    </row>
    <row r="138" ht="12.75">
      <c r="H138" s="4"/>
    </row>
    <row r="139" ht="12.75">
      <c r="H139" s="4"/>
    </row>
    <row r="140" ht="12.75">
      <c r="H140" s="4"/>
    </row>
    <row r="141" ht="12.75">
      <c r="H141" s="4"/>
    </row>
    <row r="142" ht="12.75">
      <c r="H142" s="4"/>
    </row>
    <row r="143" ht="12.75">
      <c r="H143" s="4"/>
    </row>
    <row r="144" ht="12.75">
      <c r="H144" s="4"/>
    </row>
    <row r="145" ht="12.75">
      <c r="H145" s="4"/>
    </row>
    <row r="146" ht="12.75">
      <c r="H146" s="4"/>
    </row>
    <row r="147" ht="12.75">
      <c r="H147" s="4"/>
    </row>
    <row r="148" ht="12.75">
      <c r="H148" s="4"/>
    </row>
    <row r="149" ht="12.75">
      <c r="H149" s="4"/>
    </row>
    <row r="150" ht="12.75">
      <c r="H150" s="4"/>
    </row>
    <row r="151" ht="12.75">
      <c r="H151" s="4"/>
    </row>
    <row r="152" ht="12.75">
      <c r="H152" s="4"/>
    </row>
    <row r="153" ht="12.75">
      <c r="H153" s="4"/>
    </row>
    <row r="154" ht="12.75">
      <c r="H154" s="4"/>
    </row>
  </sheetData>
  <printOptions headings="1" horizontalCentered="1" verticalCentered="1"/>
  <pageMargins left="0.7480314960629921" right="0.35433070866141736" top="0.95" bottom="0.81" header="0" footer="0"/>
  <pageSetup horizontalDpi="200" verticalDpi="200" orientation="portrait" paperSize="9" scale="96" r:id="rId1"/>
  <headerFooter alignWithMargins="0">
    <oddFooter>&amp;CPage &amp;P</oddFooter>
  </headerFooter>
  <rowBreaks count="2" manualBreakCount="2">
    <brk id="56" max="6" man="1"/>
    <brk id="105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SheetLayoutView="100" workbookViewId="0" topLeftCell="A1">
      <selection activeCell="G56" sqref="A1:G56"/>
    </sheetView>
  </sheetViews>
  <sheetFormatPr defaultColWidth="9.140625" defaultRowHeight="12.75"/>
  <cols>
    <col min="1" max="1" width="2.00390625" style="4" customWidth="1"/>
    <col min="2" max="2" width="28.28125" style="4" customWidth="1"/>
    <col min="3" max="6" width="8.7109375" style="4" customWidth="1"/>
    <col min="7" max="7" width="19.140625" style="31" customWidth="1"/>
    <col min="8" max="8" width="18.140625" style="2" customWidth="1"/>
    <col min="9" max="9" width="12.7109375" style="4" customWidth="1"/>
    <col min="10" max="10" width="12.140625" style="4" customWidth="1"/>
    <col min="11" max="12" width="7.57421875" style="4" customWidth="1"/>
    <col min="13" max="16384" width="11.57421875" style="4" customWidth="1"/>
  </cols>
  <sheetData>
    <row r="1" ht="15.75">
      <c r="D1" s="23" t="s">
        <v>156</v>
      </c>
    </row>
    <row r="3" spans="2:10" ht="13.5" thickBot="1">
      <c r="B3" s="73" t="s">
        <v>69</v>
      </c>
      <c r="C3" s="93"/>
      <c r="D3" s="50">
        <v>1</v>
      </c>
      <c r="E3" s="50">
        <v>2</v>
      </c>
      <c r="F3" s="50">
        <v>3</v>
      </c>
      <c r="G3" s="94" t="s">
        <v>70</v>
      </c>
      <c r="H3" s="30"/>
      <c r="I3" s="6"/>
      <c r="J3" s="6"/>
    </row>
    <row r="4" spans="2:10" ht="12.75">
      <c r="B4" s="4" t="s">
        <v>27</v>
      </c>
      <c r="C4" s="7"/>
      <c r="D4" s="8">
        <v>60000</v>
      </c>
      <c r="E4" s="9">
        <f>D4</f>
        <v>60000</v>
      </c>
      <c r="F4" s="9">
        <f>E4</f>
        <v>60000</v>
      </c>
      <c r="G4" s="95" t="s">
        <v>15</v>
      </c>
      <c r="H4" s="96"/>
      <c r="I4" s="6"/>
      <c r="J4" s="6"/>
    </row>
    <row r="5" spans="2:10" ht="12.75">
      <c r="B5" s="4" t="s">
        <v>28</v>
      </c>
      <c r="C5" s="7"/>
      <c r="D5" s="19">
        <v>10</v>
      </c>
      <c r="E5" s="10">
        <f>D5*(1+E$7)</f>
        <v>11</v>
      </c>
      <c r="F5" s="10">
        <f>E5*(1+F$7)</f>
        <v>12.100000000000001</v>
      </c>
      <c r="G5" s="95" t="s">
        <v>16</v>
      </c>
      <c r="H5" s="96"/>
      <c r="I5" s="6"/>
      <c r="J5" s="6"/>
    </row>
    <row r="6" spans="2:10" ht="12.75">
      <c r="B6" s="4" t="s">
        <v>29</v>
      </c>
      <c r="C6" s="6"/>
      <c r="D6" s="3">
        <v>8.5</v>
      </c>
      <c r="E6" s="10">
        <f>D6*(1+E7)</f>
        <v>9.350000000000001</v>
      </c>
      <c r="F6" s="10">
        <f>E6*(1+F7)</f>
        <v>10.285000000000002</v>
      </c>
      <c r="G6" s="88"/>
      <c r="H6" s="96"/>
      <c r="I6" s="6"/>
      <c r="J6" s="6"/>
    </row>
    <row r="7" spans="2:8" ht="12.75">
      <c r="B7" s="4" t="s">
        <v>157</v>
      </c>
      <c r="C7" s="6"/>
      <c r="D7" s="3"/>
      <c r="E7" s="115">
        <v>0.1</v>
      </c>
      <c r="F7" s="115">
        <f>E7</f>
        <v>0.1</v>
      </c>
      <c r="G7" s="88"/>
      <c r="H7" s="96"/>
    </row>
    <row r="8" spans="1:8" ht="18.75" customHeight="1" thickBot="1">
      <c r="A8" s="49">
        <v>1</v>
      </c>
      <c r="B8" s="49" t="s">
        <v>30</v>
      </c>
      <c r="C8" s="49"/>
      <c r="D8" s="50">
        <v>1</v>
      </c>
      <c r="E8" s="50">
        <v>2</v>
      </c>
      <c r="F8" s="50">
        <v>3</v>
      </c>
      <c r="G8" s="33"/>
      <c r="H8" s="97"/>
    </row>
    <row r="9" spans="2:9" ht="12.75">
      <c r="B9" s="4" t="s">
        <v>31</v>
      </c>
      <c r="C9" s="7"/>
      <c r="D9" s="9">
        <f>D4*D5/1000</f>
        <v>600</v>
      </c>
      <c r="E9" s="9">
        <f>E4*E5/1000</f>
        <v>660</v>
      </c>
      <c r="F9" s="9">
        <f>F4*F5/1000</f>
        <v>726.0000000000001</v>
      </c>
      <c r="H9" s="97"/>
      <c r="I9" s="22"/>
    </row>
    <row r="10" spans="2:9" ht="12.75">
      <c r="B10" s="4" t="s">
        <v>32</v>
      </c>
      <c r="C10" s="6"/>
      <c r="D10" s="12">
        <f>D6*D4/1000</f>
        <v>510</v>
      </c>
      <c r="E10" s="12">
        <f>E6*E4/1000</f>
        <v>561.0000000000001</v>
      </c>
      <c r="F10" s="12">
        <f>F6*F4/1000</f>
        <v>617.1000000000001</v>
      </c>
      <c r="G10" s="84"/>
      <c r="H10" s="6"/>
      <c r="I10" s="21"/>
    </row>
    <row r="11" spans="2:9" ht="12.75">
      <c r="B11" s="4" t="s">
        <v>33</v>
      </c>
      <c r="C11" s="7"/>
      <c r="D11" s="9">
        <f>D9-D10</f>
        <v>90</v>
      </c>
      <c r="E11" s="9">
        <f>E9-E10</f>
        <v>98.99999999999989</v>
      </c>
      <c r="F11" s="9">
        <f>F9-F10</f>
        <v>108.89999999999998</v>
      </c>
      <c r="G11" s="84"/>
      <c r="H11" s="6"/>
      <c r="I11" s="21"/>
    </row>
    <row r="12" spans="2:9" ht="12.75">
      <c r="B12" s="4" t="s">
        <v>34</v>
      </c>
      <c r="C12" s="6"/>
      <c r="D12" s="5">
        <v>10</v>
      </c>
      <c r="E12" s="116">
        <f>D12*(1+E$7)</f>
        <v>11</v>
      </c>
      <c r="F12" s="116">
        <f>E12*(1+F$7)</f>
        <v>12.100000000000001</v>
      </c>
      <c r="H12" s="6"/>
      <c r="I12" s="21"/>
    </row>
    <row r="13" spans="2:9" ht="12.75">
      <c r="B13" s="72" t="s">
        <v>0</v>
      </c>
      <c r="C13" s="13"/>
      <c r="D13" s="9">
        <f>D11-D12</f>
        <v>80</v>
      </c>
      <c r="E13" s="9">
        <f>E11-E12</f>
        <v>87.99999999999989</v>
      </c>
      <c r="F13" s="9">
        <f>F11-F12</f>
        <v>96.79999999999998</v>
      </c>
      <c r="G13" s="95" t="s">
        <v>16</v>
      </c>
      <c r="I13" s="21"/>
    </row>
    <row r="14" spans="2:9" ht="12.75">
      <c r="B14" s="4" t="s">
        <v>2</v>
      </c>
      <c r="C14" s="6"/>
      <c r="D14" s="11">
        <f>0.2*$C24</f>
        <v>60</v>
      </c>
      <c r="E14" s="11">
        <f>0.2*$C24</f>
        <v>60</v>
      </c>
      <c r="F14" s="11">
        <f>0.2*$C24</f>
        <v>60</v>
      </c>
      <c r="G14" s="95" t="s">
        <v>17</v>
      </c>
      <c r="I14" s="21"/>
    </row>
    <row r="15" spans="2:9" ht="12.75">
      <c r="B15" s="3" t="s">
        <v>35</v>
      </c>
      <c r="C15" s="14"/>
      <c r="D15" s="9">
        <f>D13-D14</f>
        <v>20</v>
      </c>
      <c r="E15" s="9">
        <f>E13-E14</f>
        <v>27.999999999999886</v>
      </c>
      <c r="F15" s="9">
        <f>F13-F14</f>
        <v>36.79999999999998</v>
      </c>
      <c r="G15" s="84"/>
      <c r="H15" s="4"/>
      <c r="I15" s="21"/>
    </row>
    <row r="16" spans="2:9" ht="12.75">
      <c r="B16" s="4" t="s">
        <v>36</v>
      </c>
      <c r="C16" s="6"/>
      <c r="D16" s="20">
        <v>0</v>
      </c>
      <c r="E16" s="11">
        <v>0</v>
      </c>
      <c r="F16" s="11">
        <v>0</v>
      </c>
      <c r="H16" s="4"/>
      <c r="I16" s="21"/>
    </row>
    <row r="17" spans="2:9" ht="12.75">
      <c r="B17" s="4" t="s">
        <v>37</v>
      </c>
      <c r="C17" s="6"/>
      <c r="D17" s="9">
        <f>D15-D16</f>
        <v>20</v>
      </c>
      <c r="E17" s="9">
        <f>E15-E16</f>
        <v>27.999999999999886</v>
      </c>
      <c r="F17" s="9">
        <f>F15-F16</f>
        <v>36.79999999999998</v>
      </c>
      <c r="G17" s="84"/>
      <c r="H17" s="4"/>
      <c r="I17" s="21"/>
    </row>
    <row r="18" spans="2:9" ht="12.75">
      <c r="B18" s="4" t="s">
        <v>38</v>
      </c>
      <c r="C18" s="6"/>
      <c r="D18" s="20">
        <f>0.3*D17</f>
        <v>6</v>
      </c>
      <c r="E18" s="11">
        <f>0.3*E17</f>
        <v>8.399999999999965</v>
      </c>
      <c r="F18" s="11">
        <f>0.3*F17</f>
        <v>11.039999999999994</v>
      </c>
      <c r="H18" s="4"/>
      <c r="I18" s="21"/>
    </row>
    <row r="19" spans="2:9" ht="12.75">
      <c r="B19" s="3" t="s">
        <v>39</v>
      </c>
      <c r="C19" s="6"/>
      <c r="D19" s="9">
        <f>D17-D18</f>
        <v>14</v>
      </c>
      <c r="E19" s="9">
        <f>E17-E18</f>
        <v>19.599999999999923</v>
      </c>
      <c r="F19" s="9">
        <f>F17-F18</f>
        <v>25.75999999999999</v>
      </c>
      <c r="G19" s="84"/>
      <c r="H19" s="4"/>
      <c r="I19" s="22"/>
    </row>
    <row r="20" spans="2:9" ht="12.75">
      <c r="B20" s="3"/>
      <c r="C20" s="6"/>
      <c r="D20" s="9"/>
      <c r="E20" s="9"/>
      <c r="F20" s="9"/>
      <c r="G20" s="84"/>
      <c r="H20" s="4"/>
      <c r="I20" s="22"/>
    </row>
    <row r="22" spans="1:7" ht="17.25" customHeight="1" thickBot="1">
      <c r="A22" s="49">
        <v>2</v>
      </c>
      <c r="B22" s="49" t="s">
        <v>40</v>
      </c>
      <c r="C22" s="50">
        <v>0</v>
      </c>
      <c r="D22" s="50">
        <v>1</v>
      </c>
      <c r="E22" s="50">
        <v>2</v>
      </c>
      <c r="F22" s="50">
        <v>3</v>
      </c>
      <c r="G22" s="33"/>
    </row>
    <row r="23" spans="2:7" ht="12.75">
      <c r="B23" s="6" t="s">
        <v>41</v>
      </c>
      <c r="C23" s="6"/>
      <c r="D23" s="7">
        <f>D9/(360/C65)+D10/(360/C66)-D10/(360/C67)</f>
        <v>121.66666666666666</v>
      </c>
      <c r="E23" s="7">
        <f>E9/(360/D65)+E10/(360/D66)-E10/(360/D67)</f>
        <v>133.83333333333334</v>
      </c>
      <c r="F23" s="51">
        <v>0</v>
      </c>
      <c r="G23" s="95" t="s">
        <v>18</v>
      </c>
    </row>
    <row r="24" spans="2:8" ht="12.75">
      <c r="B24" s="4" t="s">
        <v>42</v>
      </c>
      <c r="C24" s="24">
        <v>300</v>
      </c>
      <c r="D24" s="12">
        <f>C24-D14</f>
        <v>240</v>
      </c>
      <c r="E24" s="12">
        <f>D24-E14</f>
        <v>180</v>
      </c>
      <c r="F24" s="71">
        <v>0</v>
      </c>
      <c r="G24" s="95"/>
      <c r="H24" s="4"/>
    </row>
    <row r="25" spans="2:7" ht="12.75">
      <c r="B25" s="64" t="s">
        <v>63</v>
      </c>
      <c r="C25" s="9">
        <f>C24+C23</f>
        <v>300</v>
      </c>
      <c r="D25" s="9">
        <f>D24+D23</f>
        <v>361.66666666666663</v>
      </c>
      <c r="E25" s="9">
        <f>E24+E23</f>
        <v>313.83333333333337</v>
      </c>
      <c r="F25" s="9">
        <f>F24+F23</f>
        <v>0</v>
      </c>
      <c r="G25" s="84"/>
    </row>
    <row r="26" ht="9" customHeight="1"/>
    <row r="27" spans="2:9" ht="12.75">
      <c r="B27" s="4" t="s">
        <v>43</v>
      </c>
      <c r="C27" s="3">
        <v>0</v>
      </c>
      <c r="D27" s="9">
        <f>C27</f>
        <v>0</v>
      </c>
      <c r="E27" s="9">
        <f>D27</f>
        <v>0</v>
      </c>
      <c r="F27" s="9">
        <f>E27</f>
        <v>0</v>
      </c>
      <c r="G27" s="84"/>
      <c r="I27" s="70"/>
    </row>
    <row r="28" spans="2:8" ht="12.75">
      <c r="B28" s="4" t="s">
        <v>44</v>
      </c>
      <c r="C28" s="12">
        <f>C25</f>
        <v>300</v>
      </c>
      <c r="D28" s="12">
        <f>C28+D19</f>
        <v>314</v>
      </c>
      <c r="E28" s="12">
        <f>D28+E19</f>
        <v>333.5999999999999</v>
      </c>
      <c r="F28" s="12">
        <f>E28+F19</f>
        <v>359.3599999999999</v>
      </c>
      <c r="G28" s="95"/>
      <c r="H28" s="4"/>
    </row>
    <row r="29" spans="2:8" ht="12.75">
      <c r="B29" s="4" t="s">
        <v>76</v>
      </c>
      <c r="C29" s="9">
        <f>C27+C28</f>
        <v>300</v>
      </c>
      <c r="D29" s="9">
        <f>D27+D28</f>
        <v>314</v>
      </c>
      <c r="E29" s="9">
        <f>E27+E28</f>
        <v>333.5999999999999</v>
      </c>
      <c r="F29" s="9">
        <f>F27+F28</f>
        <v>359.3599999999999</v>
      </c>
      <c r="G29" s="84"/>
      <c r="H29" s="96"/>
    </row>
    <row r="30" spans="4:8" ht="12.75">
      <c r="D30" s="9"/>
      <c r="E30" s="9"/>
      <c r="F30" s="9"/>
      <c r="G30" s="84"/>
      <c r="H30" s="97"/>
    </row>
    <row r="31" spans="2:8" ht="12.75">
      <c r="B31" s="4" t="s">
        <v>75</v>
      </c>
      <c r="C31" s="9">
        <f>C29-C25</f>
        <v>0</v>
      </c>
      <c r="D31" s="9">
        <f>D29-D25</f>
        <v>-47.66666666666663</v>
      </c>
      <c r="E31" s="9">
        <f>E29-E25</f>
        <v>19.766666666666538</v>
      </c>
      <c r="F31" s="9">
        <f>F29-F25</f>
        <v>359.3599999999999</v>
      </c>
      <c r="G31" s="95"/>
      <c r="H31" s="97"/>
    </row>
    <row r="32" spans="2:7" ht="12.75">
      <c r="B32" s="4" t="s">
        <v>79</v>
      </c>
      <c r="D32" s="9">
        <f>D31-C31</f>
        <v>-47.66666666666663</v>
      </c>
      <c r="E32" s="9">
        <f>E31-D31</f>
        <v>67.43333333333317</v>
      </c>
      <c r="F32" s="9">
        <f>F31-E31</f>
        <v>339.59333333333336</v>
      </c>
      <c r="G32" s="95"/>
    </row>
    <row r="33" spans="4:7" ht="12.75">
      <c r="D33" s="9"/>
      <c r="E33" s="9"/>
      <c r="F33" s="9"/>
      <c r="G33" s="95"/>
    </row>
    <row r="34" spans="4:7" ht="12.75">
      <c r="D34" s="9"/>
      <c r="E34" s="9"/>
      <c r="F34" s="9"/>
      <c r="G34" s="84"/>
    </row>
    <row r="35" spans="1:8" ht="13.5" thickBot="1">
      <c r="A35" s="49">
        <v>3</v>
      </c>
      <c r="B35" s="117" t="s">
        <v>169</v>
      </c>
      <c r="C35" s="50">
        <v>0</v>
      </c>
      <c r="D35" s="50">
        <v>1</v>
      </c>
      <c r="E35" s="50">
        <v>2</v>
      </c>
      <c r="F35" s="50">
        <v>3</v>
      </c>
      <c r="G35" s="33"/>
      <c r="H35" s="1"/>
    </row>
    <row r="36" spans="2:7" ht="12.75">
      <c r="B36" s="6" t="s">
        <v>65</v>
      </c>
      <c r="C36" s="6"/>
      <c r="D36" s="7">
        <f>D15</f>
        <v>20</v>
      </c>
      <c r="E36" s="7">
        <f>E15</f>
        <v>27.999999999999886</v>
      </c>
      <c r="F36" s="7">
        <f>F15</f>
        <v>36.79999999999998</v>
      </c>
      <c r="G36" s="84"/>
    </row>
    <row r="37" spans="2:8" ht="12.75">
      <c r="B37" s="75" t="s">
        <v>95</v>
      </c>
      <c r="C37" s="12">
        <f>-C25</f>
        <v>-300</v>
      </c>
      <c r="D37" s="12">
        <f>C25-D25</f>
        <v>-61.66666666666663</v>
      </c>
      <c r="E37" s="12">
        <f>D25-E25</f>
        <v>47.83333333333326</v>
      </c>
      <c r="F37" s="12">
        <f>E25-F25</f>
        <v>313.83333333333337</v>
      </c>
      <c r="G37" s="99" t="s">
        <v>94</v>
      </c>
      <c r="H37" s="56"/>
    </row>
    <row r="38" spans="2:7" ht="12.75">
      <c r="B38" s="83" t="s">
        <v>67</v>
      </c>
      <c r="C38" s="53">
        <f>SUM(C36:C37)</f>
        <v>-300</v>
      </c>
      <c r="D38" s="53">
        <f>SUM(D36:D37)</f>
        <v>-41.66666666666663</v>
      </c>
      <c r="E38" s="53">
        <f>SUM(E36:E37)</f>
        <v>75.83333333333314</v>
      </c>
      <c r="F38" s="53">
        <f>SUM(F36:F37)</f>
        <v>350.6333333333333</v>
      </c>
      <c r="G38" s="95" t="s">
        <v>19</v>
      </c>
    </row>
    <row r="40" spans="2:8" ht="12.75">
      <c r="B40" s="113" t="s">
        <v>160</v>
      </c>
      <c r="C40" s="80">
        <f>IRR(C38:F38)</f>
        <v>0.08562780779263479</v>
      </c>
      <c r="D40" s="76" t="s">
        <v>3</v>
      </c>
      <c r="E40" s="78">
        <v>0.1</v>
      </c>
      <c r="F40" s="81">
        <f>NPV(E40,D38:F38)+C38</f>
        <v>-11.770598547458292</v>
      </c>
      <c r="G40" s="95" t="s">
        <v>77</v>
      </c>
      <c r="H40" s="4"/>
    </row>
    <row r="41" spans="2:7" ht="12.75">
      <c r="B41" s="113" t="s">
        <v>163</v>
      </c>
      <c r="C41" s="114">
        <v>0.062</v>
      </c>
      <c r="D41" s="15"/>
      <c r="F41" s="89">
        <v>-30</v>
      </c>
      <c r="G41" s="33"/>
    </row>
    <row r="42" spans="3:7" ht="12.75">
      <c r="C42" s="17"/>
      <c r="D42" s="15"/>
      <c r="F42" s="3"/>
      <c r="G42" s="33"/>
    </row>
    <row r="43" spans="3:8" ht="12.75">
      <c r="C43" s="6"/>
      <c r="D43" s="6"/>
      <c r="E43" s="6"/>
      <c r="F43" s="6"/>
      <c r="H43" s="4"/>
    </row>
    <row r="44" spans="2:8" ht="16.5" thickBot="1">
      <c r="B44" s="103" t="s">
        <v>70</v>
      </c>
      <c r="H44" s="4"/>
    </row>
    <row r="45" spans="2:8" ht="16.5" customHeight="1">
      <c r="B45" s="64" t="s">
        <v>72</v>
      </c>
      <c r="H45" s="4"/>
    </row>
    <row r="46" spans="2:8" ht="16.5" customHeight="1">
      <c r="B46" s="64" t="s">
        <v>158</v>
      </c>
      <c r="H46" s="4"/>
    </row>
    <row r="47" spans="2:8" ht="16.5" customHeight="1">
      <c r="B47" s="64" t="s">
        <v>159</v>
      </c>
      <c r="H47" s="4"/>
    </row>
    <row r="48" spans="2:8" ht="16.5" customHeight="1">
      <c r="B48" s="64" t="s">
        <v>162</v>
      </c>
      <c r="H48" s="4"/>
    </row>
    <row r="49" spans="2:8" ht="16.5" customHeight="1">
      <c r="B49" s="82" t="s">
        <v>170</v>
      </c>
      <c r="H49" s="4"/>
    </row>
    <row r="50" spans="2:8" ht="12.75">
      <c r="B50" s="64" t="s">
        <v>161</v>
      </c>
      <c r="H50" s="4"/>
    </row>
    <row r="51" spans="2:8" ht="12.75">
      <c r="B51" s="30" t="s">
        <v>164</v>
      </c>
      <c r="H51" s="4"/>
    </row>
    <row r="52" spans="2:8" ht="12.75">
      <c r="B52" s="82" t="s">
        <v>165</v>
      </c>
      <c r="H52" s="4"/>
    </row>
    <row r="53" spans="2:8" ht="12.75">
      <c r="B53" s="64" t="s">
        <v>166</v>
      </c>
      <c r="H53" s="4"/>
    </row>
    <row r="54" spans="2:8" ht="12.75">
      <c r="B54" s="4" t="s">
        <v>167</v>
      </c>
      <c r="H54" s="4"/>
    </row>
    <row r="55" spans="2:8" ht="12.75">
      <c r="B55" s="64" t="s">
        <v>168</v>
      </c>
      <c r="H55" s="4"/>
    </row>
    <row r="56" spans="2:8" ht="12.75">
      <c r="B56" s="64"/>
      <c r="H56" s="4"/>
    </row>
    <row r="57" ht="12.75">
      <c r="H57" s="4"/>
    </row>
    <row r="58" ht="12.75">
      <c r="H58" s="4"/>
    </row>
    <row r="59" ht="12.75">
      <c r="H59" s="4"/>
    </row>
    <row r="60" ht="12.75">
      <c r="H60" s="4"/>
    </row>
    <row r="61" ht="12.75">
      <c r="H61" s="4"/>
    </row>
    <row r="62" spans="7:8" ht="12.75">
      <c r="G62" s="4"/>
      <c r="H62" s="4"/>
    </row>
    <row r="63" spans="7:9" ht="12.75">
      <c r="G63" s="4"/>
      <c r="H63" s="4"/>
      <c r="I63" s="3"/>
    </row>
    <row r="64" spans="2:8" ht="12" customHeight="1">
      <c r="B64" s="3" t="s">
        <v>51</v>
      </c>
      <c r="H64" s="4"/>
    </row>
    <row r="65" spans="2:8" ht="12" customHeight="1">
      <c r="B65" s="4" t="s">
        <v>52</v>
      </c>
      <c r="C65" s="3">
        <v>90</v>
      </c>
      <c r="D65" s="4">
        <f aca="true" t="shared" si="0" ref="D65:E67">C65</f>
        <v>90</v>
      </c>
      <c r="E65" s="4">
        <f t="shared" si="0"/>
        <v>90</v>
      </c>
      <c r="F65" s="27" t="s">
        <v>53</v>
      </c>
      <c r="G65" s="90"/>
      <c r="H65" s="4"/>
    </row>
    <row r="66" spans="2:8" ht="12.75">
      <c r="B66" s="4" t="s">
        <v>54</v>
      </c>
      <c r="C66" s="3">
        <v>10</v>
      </c>
      <c r="D66" s="4">
        <f t="shared" si="0"/>
        <v>10</v>
      </c>
      <c r="E66" s="4">
        <f t="shared" si="0"/>
        <v>10</v>
      </c>
      <c r="F66" s="55">
        <f>(C65+C66*0.85-C67*0.85)/360</f>
        <v>0.20277777777777778</v>
      </c>
      <c r="G66" s="91"/>
      <c r="H66" s="4"/>
    </row>
    <row r="67" spans="2:8" ht="12.75">
      <c r="B67" s="4" t="s">
        <v>55</v>
      </c>
      <c r="C67" s="3">
        <v>30</v>
      </c>
      <c r="D67" s="4">
        <f t="shared" si="0"/>
        <v>30</v>
      </c>
      <c r="E67" s="4">
        <f t="shared" si="0"/>
        <v>30</v>
      </c>
      <c r="H67" s="4"/>
    </row>
    <row r="68" ht="12.75">
      <c r="H68" s="4"/>
    </row>
    <row r="69" ht="12.75">
      <c r="H69" s="4"/>
    </row>
    <row r="70" ht="12.75">
      <c r="H70" s="4"/>
    </row>
    <row r="71" ht="12.75">
      <c r="H71" s="4"/>
    </row>
    <row r="72" ht="12.75">
      <c r="H72" s="4"/>
    </row>
    <row r="73" ht="12.75">
      <c r="H73" s="4"/>
    </row>
    <row r="74" ht="12.75">
      <c r="H74" s="4"/>
    </row>
    <row r="75" ht="12.75">
      <c r="H75" s="4"/>
    </row>
    <row r="76" ht="12.75">
      <c r="H76" s="4"/>
    </row>
    <row r="77" ht="12.75">
      <c r="H77" s="4"/>
    </row>
    <row r="78" ht="12.75">
      <c r="H78" s="4"/>
    </row>
    <row r="79" ht="12.75">
      <c r="H79" s="4"/>
    </row>
    <row r="80" ht="12.75">
      <c r="H80" s="4"/>
    </row>
    <row r="81" ht="12.75"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  <row r="110" ht="12.75">
      <c r="H110" s="4"/>
    </row>
  </sheetData>
  <printOptions headings="1" horizontalCentered="1" verticalCentered="1"/>
  <pageMargins left="0.7480314960629921" right="0.35433070866141736" top="0.85" bottom="0.6" header="0" footer="0"/>
  <pageSetup horizontalDpi="200" verticalDpi="200" orientation="portrait" paperSize="9" scale="98" r:id="rId1"/>
  <headerFooter alignWithMargins="0">
    <oddFooter>&amp;CPage &amp;P</oddFooter>
  </headerFooter>
  <rowBreaks count="1" manualBreakCount="1">
    <brk id="61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9"/>
  <sheetViews>
    <sheetView view="pageBreakPreview" zoomScaleSheetLayoutView="100" workbookViewId="0" topLeftCell="A1">
      <selection activeCell="G57" sqref="A1:G57"/>
    </sheetView>
  </sheetViews>
  <sheetFormatPr defaultColWidth="9.140625" defaultRowHeight="12.75"/>
  <cols>
    <col min="1" max="1" width="3.00390625" style="112" customWidth="1"/>
    <col min="2" max="2" width="28.28125" style="4" customWidth="1"/>
    <col min="3" max="6" width="8.7109375" style="4" customWidth="1"/>
    <col min="7" max="7" width="18.57421875" style="31" customWidth="1"/>
    <col min="8" max="8" width="18.140625" style="2" customWidth="1"/>
    <col min="9" max="9" width="12.7109375" style="4" customWidth="1"/>
    <col min="10" max="10" width="12.140625" style="4" customWidth="1"/>
    <col min="11" max="12" width="7.57421875" style="4" customWidth="1"/>
    <col min="13" max="16384" width="11.57421875" style="4" customWidth="1"/>
  </cols>
  <sheetData>
    <row r="1" ht="15.75">
      <c r="D1" s="23" t="s">
        <v>172</v>
      </c>
    </row>
    <row r="3" spans="2:10" ht="13.5" thickBot="1">
      <c r="B3" s="73" t="s">
        <v>69</v>
      </c>
      <c r="C3" s="93"/>
      <c r="D3" s="50">
        <v>1</v>
      </c>
      <c r="E3" s="50">
        <v>2</v>
      </c>
      <c r="F3" s="50">
        <v>3</v>
      </c>
      <c r="G3" s="118" t="s">
        <v>70</v>
      </c>
      <c r="H3" s="30"/>
      <c r="I3" s="6"/>
      <c r="J3" s="6"/>
    </row>
    <row r="4" spans="2:10" ht="12.75">
      <c r="B4" s="4" t="s">
        <v>27</v>
      </c>
      <c r="C4" s="7"/>
      <c r="D4" s="8">
        <v>60000</v>
      </c>
      <c r="E4" s="9">
        <f aca="true" t="shared" si="0" ref="E4:F6">D4</f>
        <v>60000</v>
      </c>
      <c r="F4" s="9">
        <f t="shared" si="0"/>
        <v>60000</v>
      </c>
      <c r="G4" s="95" t="s">
        <v>15</v>
      </c>
      <c r="H4" s="96"/>
      <c r="I4" s="6"/>
      <c r="J4" s="6"/>
    </row>
    <row r="5" spans="2:10" ht="12.75">
      <c r="B5" s="4" t="s">
        <v>28</v>
      </c>
      <c r="C5" s="7"/>
      <c r="D5" s="8">
        <v>10</v>
      </c>
      <c r="E5" s="9">
        <f t="shared" si="0"/>
        <v>10</v>
      </c>
      <c r="F5" s="9">
        <f t="shared" si="0"/>
        <v>10</v>
      </c>
      <c r="G5" s="84"/>
      <c r="H5" s="96"/>
      <c r="I5" s="6"/>
      <c r="J5" s="6"/>
    </row>
    <row r="6" spans="2:10" ht="12.75">
      <c r="B6" s="4" t="s">
        <v>29</v>
      </c>
      <c r="C6" s="6"/>
      <c r="D6" s="3">
        <v>8.5</v>
      </c>
      <c r="E6" s="10">
        <f t="shared" si="0"/>
        <v>8.5</v>
      </c>
      <c r="F6" s="10">
        <f t="shared" si="0"/>
        <v>8.5</v>
      </c>
      <c r="G6" s="88"/>
      <c r="H6" s="97"/>
      <c r="I6" s="6"/>
      <c r="J6" s="6"/>
    </row>
    <row r="7" spans="2:7" ht="12.75">
      <c r="B7" s="4" t="s">
        <v>10</v>
      </c>
      <c r="C7" s="6"/>
      <c r="D7" s="15">
        <v>0.04</v>
      </c>
      <c r="E7" s="15">
        <f>D7</f>
        <v>0.04</v>
      </c>
      <c r="F7" s="15">
        <f>E7</f>
        <v>0.04</v>
      </c>
      <c r="G7" s="88"/>
    </row>
    <row r="8" spans="1:8" ht="18.75" customHeight="1" thickBot="1">
      <c r="A8" s="120">
        <v>1</v>
      </c>
      <c r="B8" s="49" t="s">
        <v>30</v>
      </c>
      <c r="C8" s="49"/>
      <c r="D8" s="50">
        <v>1</v>
      </c>
      <c r="E8" s="50">
        <v>2</v>
      </c>
      <c r="F8" s="50">
        <v>3</v>
      </c>
      <c r="G8" s="33"/>
      <c r="H8" s="1"/>
    </row>
    <row r="9" spans="2:9" ht="12.75">
      <c r="B9" s="4" t="s">
        <v>31</v>
      </c>
      <c r="C9" s="7"/>
      <c r="D9" s="9">
        <f>D4*D5/1000</f>
        <v>600</v>
      </c>
      <c r="E9" s="9">
        <f>E4*E5/1000</f>
        <v>600</v>
      </c>
      <c r="F9" s="9">
        <f>F4*F5/1000</f>
        <v>600</v>
      </c>
      <c r="H9" s="1"/>
      <c r="I9" s="22"/>
    </row>
    <row r="10" spans="2:9" ht="12.75">
      <c r="B10" s="4" t="s">
        <v>32</v>
      </c>
      <c r="C10" s="6"/>
      <c r="D10" s="12">
        <f>D6*D4/1000</f>
        <v>510</v>
      </c>
      <c r="E10" s="12">
        <f>E6*E4/1000</f>
        <v>510</v>
      </c>
      <c r="F10" s="12">
        <f>F6*F4/1000</f>
        <v>510</v>
      </c>
      <c r="G10" s="84"/>
      <c r="I10" s="21"/>
    </row>
    <row r="11" spans="2:9" ht="12.75">
      <c r="B11" s="4" t="s">
        <v>33</v>
      </c>
      <c r="C11" s="7"/>
      <c r="D11" s="9">
        <f>D9-D10</f>
        <v>90</v>
      </c>
      <c r="E11" s="9">
        <f>E9-E10</f>
        <v>90</v>
      </c>
      <c r="F11" s="9">
        <f>F9-F10</f>
        <v>90</v>
      </c>
      <c r="G11" s="84"/>
      <c r="I11" s="21"/>
    </row>
    <row r="12" spans="2:9" ht="12.75">
      <c r="B12" s="4" t="s">
        <v>34</v>
      </c>
      <c r="C12" s="6"/>
      <c r="D12" s="5">
        <v>10</v>
      </c>
      <c r="E12" s="5">
        <f>D12</f>
        <v>10</v>
      </c>
      <c r="F12" s="5">
        <f>E12</f>
        <v>10</v>
      </c>
      <c r="I12" s="21"/>
    </row>
    <row r="13" spans="2:9" ht="12.75">
      <c r="B13" s="72" t="s">
        <v>0</v>
      </c>
      <c r="C13" s="13"/>
      <c r="D13" s="9">
        <f>D11-D12</f>
        <v>80</v>
      </c>
      <c r="E13" s="9">
        <f>E11-E12</f>
        <v>80</v>
      </c>
      <c r="F13" s="9">
        <f>F11-F12</f>
        <v>80</v>
      </c>
      <c r="I13" s="21"/>
    </row>
    <row r="14" spans="2:9" ht="12.75">
      <c r="B14" s="4" t="s">
        <v>2</v>
      </c>
      <c r="C14" s="6"/>
      <c r="D14" s="11">
        <f>0.2*$C24</f>
        <v>60</v>
      </c>
      <c r="E14" s="11">
        <f>0.2*$C24</f>
        <v>60</v>
      </c>
      <c r="F14" s="11">
        <f>0.2*$C24</f>
        <v>60</v>
      </c>
      <c r="I14" s="95"/>
    </row>
    <row r="15" spans="2:9" ht="12.75">
      <c r="B15" s="3" t="s">
        <v>35</v>
      </c>
      <c r="C15" s="14"/>
      <c r="D15" s="9">
        <f>D13-D14</f>
        <v>20</v>
      </c>
      <c r="E15" s="9">
        <f>E13-E14</f>
        <v>20</v>
      </c>
      <c r="F15" s="9">
        <f>F13-F14</f>
        <v>20</v>
      </c>
      <c r="G15" s="84"/>
      <c r="I15" s="21"/>
    </row>
    <row r="16" spans="2:9" ht="12.75">
      <c r="B16" s="4" t="s">
        <v>36</v>
      </c>
      <c r="C16" s="6"/>
      <c r="D16" s="42">
        <f>D$7*C27</f>
        <v>8.4</v>
      </c>
      <c r="E16" s="20">
        <f>E$7*D27</f>
        <v>5.6000000000000005</v>
      </c>
      <c r="F16" s="20">
        <f>F$7*E27</f>
        <v>2.8000000000000003</v>
      </c>
      <c r="G16" s="95" t="s">
        <v>16</v>
      </c>
      <c r="I16" s="21"/>
    </row>
    <row r="17" spans="2:9" ht="12.75">
      <c r="B17" s="4" t="s">
        <v>37</v>
      </c>
      <c r="C17" s="6"/>
      <c r="D17" s="9">
        <f>D15-D16</f>
        <v>11.6</v>
      </c>
      <c r="E17" s="9">
        <f>E15-E16</f>
        <v>14.399999999999999</v>
      </c>
      <c r="F17" s="9">
        <f>F15-F16</f>
        <v>17.2</v>
      </c>
      <c r="G17" s="84"/>
      <c r="I17" s="21"/>
    </row>
    <row r="18" spans="2:9" ht="12.75">
      <c r="B18" s="4" t="s">
        <v>38</v>
      </c>
      <c r="C18" s="6"/>
      <c r="D18" s="20">
        <f>0.3*D17</f>
        <v>3.48</v>
      </c>
      <c r="E18" s="20">
        <f>0.3*E17</f>
        <v>4.319999999999999</v>
      </c>
      <c r="F18" s="20">
        <f>0.3*F17</f>
        <v>5.159999999999999</v>
      </c>
      <c r="I18" s="21"/>
    </row>
    <row r="19" spans="2:9" ht="12.75">
      <c r="B19" s="3" t="s">
        <v>39</v>
      </c>
      <c r="C19" s="6"/>
      <c r="D19" s="9">
        <f>D17-D18</f>
        <v>8.12</v>
      </c>
      <c r="E19" s="9">
        <f>E17-E18</f>
        <v>10.079999999999998</v>
      </c>
      <c r="F19" s="9">
        <f>F17-F18</f>
        <v>12.04</v>
      </c>
      <c r="G19" s="84"/>
      <c r="I19" s="22"/>
    </row>
    <row r="20" spans="2:9" ht="12.75">
      <c r="B20" s="3"/>
      <c r="C20" s="6"/>
      <c r="D20" s="9"/>
      <c r="E20" s="9"/>
      <c r="F20" s="9"/>
      <c r="G20" s="84"/>
      <c r="I20" s="22"/>
    </row>
    <row r="22" spans="1:8" ht="17.25" customHeight="1" thickBot="1">
      <c r="A22" s="120">
        <v>2</v>
      </c>
      <c r="B22" s="49" t="s">
        <v>40</v>
      </c>
      <c r="C22" s="50">
        <v>0</v>
      </c>
      <c r="D22" s="50">
        <v>1</v>
      </c>
      <c r="E22" s="50">
        <v>2</v>
      </c>
      <c r="F22" s="50">
        <v>3</v>
      </c>
      <c r="H22" s="1"/>
    </row>
    <row r="23" spans="2:6" ht="12.75">
      <c r="B23" s="6" t="s">
        <v>41</v>
      </c>
      <c r="C23" s="6"/>
      <c r="D23" s="7">
        <f>D9/(360/C64)+D10/(360/C65)-D10/(360/C66)</f>
        <v>121.66666666666666</v>
      </c>
      <c r="E23" s="7">
        <f>E9/(360/D64)+E10/(360/D65)-E10/(360/D66)</f>
        <v>121.66666666666666</v>
      </c>
      <c r="F23" s="51">
        <v>0</v>
      </c>
    </row>
    <row r="24" spans="2:6" ht="12.75">
      <c r="B24" s="4" t="s">
        <v>42</v>
      </c>
      <c r="C24" s="24">
        <v>300</v>
      </c>
      <c r="D24" s="12">
        <f>C24-D14</f>
        <v>240</v>
      </c>
      <c r="E24" s="12">
        <f>D24-E14</f>
        <v>180</v>
      </c>
      <c r="F24" s="71">
        <v>0</v>
      </c>
    </row>
    <row r="25" spans="2:8" ht="12.75">
      <c r="B25" s="64" t="s">
        <v>63</v>
      </c>
      <c r="C25" s="9">
        <f>C24+C23</f>
        <v>300</v>
      </c>
      <c r="D25" s="9">
        <f>D24+D23</f>
        <v>361.66666666666663</v>
      </c>
      <c r="E25" s="9">
        <f>E24+E23</f>
        <v>301.66666666666663</v>
      </c>
      <c r="F25" s="9">
        <f>F24+F23</f>
        <v>0</v>
      </c>
      <c r="G25" s="95" t="s">
        <v>17</v>
      </c>
      <c r="H25" s="52"/>
    </row>
    <row r="26" ht="9" customHeight="1"/>
    <row r="27" spans="2:9" ht="12.75">
      <c r="B27" s="4" t="s">
        <v>43</v>
      </c>
      <c r="C27" s="3">
        <v>210</v>
      </c>
      <c r="D27" s="4">
        <f>C27-70</f>
        <v>140</v>
      </c>
      <c r="E27" s="4">
        <f>D27-70</f>
        <v>70</v>
      </c>
      <c r="F27" s="4">
        <f>E27-70</f>
        <v>0</v>
      </c>
      <c r="G27" s="84"/>
      <c r="I27" s="70"/>
    </row>
    <row r="28" spans="2:7" ht="12.75">
      <c r="B28" s="4" t="s">
        <v>44</v>
      </c>
      <c r="C28" s="24">
        <v>90</v>
      </c>
      <c r="D28" s="12">
        <f>C28+D19</f>
        <v>98.12</v>
      </c>
      <c r="E28" s="12">
        <f>D28+E19</f>
        <v>108.2</v>
      </c>
      <c r="F28" s="12">
        <f>E28+F19</f>
        <v>120.24000000000001</v>
      </c>
      <c r="G28" s="95"/>
    </row>
    <row r="29" spans="2:7" ht="12.75">
      <c r="B29" s="4" t="s">
        <v>76</v>
      </c>
      <c r="C29" s="9">
        <f>C27+C28</f>
        <v>300</v>
      </c>
      <c r="D29" s="9">
        <f>D27+D28</f>
        <v>238.12</v>
      </c>
      <c r="E29" s="9">
        <f>E27+E28</f>
        <v>178.2</v>
      </c>
      <c r="F29" s="9">
        <f>F27+F28</f>
        <v>120.24000000000001</v>
      </c>
      <c r="G29" s="84"/>
    </row>
    <row r="30" spans="4:7" ht="12.75">
      <c r="D30" s="9"/>
      <c r="E30" s="9"/>
      <c r="F30" s="9"/>
      <c r="G30" s="84"/>
    </row>
    <row r="31" spans="2:7" ht="12.75">
      <c r="B31" s="4" t="s">
        <v>75</v>
      </c>
      <c r="C31" s="9">
        <f>C29-C25</f>
        <v>0</v>
      </c>
      <c r="D31" s="9">
        <f>D29-D25</f>
        <v>-123.54666666666662</v>
      </c>
      <c r="E31" s="9">
        <f>E29-E25</f>
        <v>-123.46666666666664</v>
      </c>
      <c r="F31" s="9">
        <f>F29-F25</f>
        <v>120.24000000000001</v>
      </c>
      <c r="G31" s="95" t="s">
        <v>18</v>
      </c>
    </row>
    <row r="32" spans="2:6" ht="12.75">
      <c r="B32" s="4" t="s">
        <v>79</v>
      </c>
      <c r="D32" s="9">
        <f>D31-C31</f>
        <v>-123.54666666666662</v>
      </c>
      <c r="E32" s="9">
        <f>E31-D31</f>
        <v>0.07999999999998408</v>
      </c>
      <c r="F32" s="9">
        <f>F31-E31</f>
        <v>243.70666666666665</v>
      </c>
    </row>
    <row r="33" spans="4:7" ht="12.75">
      <c r="D33" s="9"/>
      <c r="E33" s="9"/>
      <c r="F33" s="9"/>
      <c r="G33" s="95"/>
    </row>
    <row r="34" spans="4:6" ht="12.75">
      <c r="D34" s="9"/>
      <c r="E34" s="9"/>
      <c r="F34" s="9"/>
    </row>
    <row r="35" spans="1:7" ht="13.5" thickBot="1">
      <c r="A35" s="120">
        <v>3</v>
      </c>
      <c r="B35" s="73" t="s">
        <v>5</v>
      </c>
      <c r="C35" s="50">
        <v>0</v>
      </c>
      <c r="D35" s="50">
        <v>1</v>
      </c>
      <c r="E35" s="50">
        <v>2</v>
      </c>
      <c r="F35" s="50">
        <v>3</v>
      </c>
      <c r="G35" s="33"/>
    </row>
    <row r="36" spans="2:7" ht="12.75">
      <c r="B36" s="6" t="s">
        <v>39</v>
      </c>
      <c r="C36" s="6"/>
      <c r="D36" s="7">
        <f>D19</f>
        <v>8.12</v>
      </c>
      <c r="E36" s="7">
        <f>E19</f>
        <v>10.079999999999998</v>
      </c>
      <c r="F36" s="7">
        <f>F19</f>
        <v>12.04</v>
      </c>
      <c r="G36" s="84"/>
    </row>
    <row r="37" spans="2:7" ht="12.75">
      <c r="B37" s="75" t="s">
        <v>95</v>
      </c>
      <c r="C37" s="7">
        <f>-C25</f>
        <v>-300</v>
      </c>
      <c r="D37" s="7">
        <f>C25-D25</f>
        <v>-61.66666666666663</v>
      </c>
      <c r="E37" s="7">
        <f>D25-E25</f>
        <v>60</v>
      </c>
      <c r="F37" s="7">
        <f>E25-F25</f>
        <v>301.66666666666663</v>
      </c>
      <c r="G37" s="99"/>
    </row>
    <row r="38" spans="2:7" ht="12.75">
      <c r="B38" s="100" t="s">
        <v>100</v>
      </c>
      <c r="C38" s="12">
        <f>C27</f>
        <v>210</v>
      </c>
      <c r="D38" s="12">
        <f>D27-C27</f>
        <v>-70</v>
      </c>
      <c r="E38" s="12">
        <f>E27-D27</f>
        <v>-70</v>
      </c>
      <c r="F38" s="12">
        <f>F27-E27</f>
        <v>-70</v>
      </c>
      <c r="G38" s="99"/>
    </row>
    <row r="39" spans="2:8" ht="12.75">
      <c r="B39" s="119" t="s">
        <v>5</v>
      </c>
      <c r="C39" s="53">
        <f>SUM(C36:C38)</f>
        <v>-90</v>
      </c>
      <c r="D39" s="53">
        <f>SUM(D36:D38)</f>
        <v>-123.54666666666662</v>
      </c>
      <c r="E39" s="53">
        <f>SUM(E36:E38)</f>
        <v>0.0799999999999983</v>
      </c>
      <c r="F39" s="53">
        <f>SUM(F36:F38)</f>
        <v>243.70666666666665</v>
      </c>
      <c r="G39" s="95" t="s">
        <v>18</v>
      </c>
      <c r="H39" s="54"/>
    </row>
    <row r="40" ht="12.75">
      <c r="H40" s="1"/>
    </row>
    <row r="41" spans="3:8" ht="12.75">
      <c r="C41" s="122" t="s">
        <v>175</v>
      </c>
      <c r="E41" s="122" t="s">
        <v>176</v>
      </c>
      <c r="G41" s="95" t="s">
        <v>19</v>
      </c>
      <c r="H41" s="4"/>
    </row>
    <row r="42" spans="2:7" ht="12.75">
      <c r="B42" s="82" t="s">
        <v>177</v>
      </c>
      <c r="C42" s="80">
        <f>IRR(C39:F39)</f>
        <v>0.05606634859257813</v>
      </c>
      <c r="E42" s="125">
        <v>0.044</v>
      </c>
      <c r="G42" s="33"/>
    </row>
    <row r="43" spans="2:7" ht="12.75">
      <c r="B43" s="124" t="s">
        <v>179</v>
      </c>
      <c r="C43" s="126">
        <v>0.2917114360386757</v>
      </c>
      <c r="D43" s="15"/>
      <c r="E43" s="127">
        <v>0.16966681337218148</v>
      </c>
      <c r="F43" s="89"/>
      <c r="G43" s="33"/>
    </row>
    <row r="44" spans="2:7" ht="12.75">
      <c r="B44" s="124" t="s">
        <v>178</v>
      </c>
      <c r="C44" s="126">
        <v>-0.1768579832323686</v>
      </c>
      <c r="D44" s="15"/>
      <c r="E44" s="127">
        <v>-0.09013673927035971</v>
      </c>
      <c r="F44" s="89"/>
      <c r="G44" s="95" t="s">
        <v>77</v>
      </c>
    </row>
    <row r="45" spans="2:7" ht="12.75">
      <c r="B45" s="123"/>
      <c r="C45" s="114"/>
      <c r="D45" s="15"/>
      <c r="F45" s="89"/>
      <c r="G45" s="33"/>
    </row>
    <row r="46" spans="2:7" ht="16.5" thickBot="1">
      <c r="B46" s="103" t="s">
        <v>70</v>
      </c>
      <c r="C46" s="114"/>
      <c r="D46" s="15"/>
      <c r="F46" s="89"/>
      <c r="G46" s="33"/>
    </row>
    <row r="47" spans="2:7" ht="15.75" customHeight="1">
      <c r="B47" s="64" t="s">
        <v>72</v>
      </c>
      <c r="C47" s="31"/>
      <c r="D47" s="76"/>
      <c r="E47" s="78"/>
      <c r="F47" s="89"/>
      <c r="G47" s="33"/>
    </row>
    <row r="48" spans="2:7" ht="15.75" customHeight="1">
      <c r="B48" s="82" t="s">
        <v>173</v>
      </c>
      <c r="C48" s="31"/>
      <c r="D48" s="34"/>
      <c r="E48" s="31"/>
      <c r="F48" s="89"/>
      <c r="G48" s="33"/>
    </row>
    <row r="49" spans="2:8" ht="15.75" customHeight="1">
      <c r="B49" s="82" t="s">
        <v>174</v>
      </c>
      <c r="C49" s="6"/>
      <c r="D49" s="6"/>
      <c r="E49" s="6"/>
      <c r="F49" s="6"/>
      <c r="H49" s="4"/>
    </row>
    <row r="50" spans="2:8" ht="15.75" customHeight="1">
      <c r="B50" s="82" t="s">
        <v>185</v>
      </c>
      <c r="H50" s="4"/>
    </row>
    <row r="51" spans="2:8" ht="15.75" customHeight="1">
      <c r="B51" s="82" t="s">
        <v>180</v>
      </c>
      <c r="H51" s="4"/>
    </row>
    <row r="52" spans="2:8" ht="15.75" customHeight="1">
      <c r="B52" s="128" t="s">
        <v>181</v>
      </c>
      <c r="H52" s="4"/>
    </row>
    <row r="53" spans="2:8" ht="15.75" customHeight="1">
      <c r="B53" s="82" t="s">
        <v>186</v>
      </c>
      <c r="H53" s="4"/>
    </row>
    <row r="54" spans="2:8" ht="15.75" customHeight="1">
      <c r="B54" s="64" t="s">
        <v>183</v>
      </c>
      <c r="H54" s="4"/>
    </row>
    <row r="55" spans="2:8" ht="15.75" customHeight="1">
      <c r="B55" s="82" t="s">
        <v>184</v>
      </c>
      <c r="H55" s="4"/>
    </row>
    <row r="56" spans="2:8" ht="15.75" customHeight="1">
      <c r="B56" s="82" t="s">
        <v>182</v>
      </c>
      <c r="H56" s="4"/>
    </row>
    <row r="57" ht="12.75">
      <c r="H57" s="4"/>
    </row>
    <row r="58" ht="12.75">
      <c r="H58" s="4"/>
    </row>
    <row r="59" ht="12.75">
      <c r="H59" s="4"/>
    </row>
    <row r="60" ht="12.75">
      <c r="H60" s="4"/>
    </row>
    <row r="61" spans="7:8" ht="12.75">
      <c r="G61" s="4"/>
      <c r="H61" s="4"/>
    </row>
    <row r="62" spans="7:9" ht="12.75">
      <c r="G62" s="4"/>
      <c r="H62" s="4"/>
      <c r="I62" s="3"/>
    </row>
    <row r="63" spans="2:8" ht="12" customHeight="1">
      <c r="B63" s="3" t="s">
        <v>51</v>
      </c>
      <c r="H63" s="4"/>
    </row>
    <row r="64" spans="2:8" ht="12" customHeight="1">
      <c r="B64" s="4" t="s">
        <v>52</v>
      </c>
      <c r="C64" s="3">
        <v>90</v>
      </c>
      <c r="D64" s="4">
        <f aca="true" t="shared" si="1" ref="D64:E66">C64</f>
        <v>90</v>
      </c>
      <c r="E64" s="4">
        <f t="shared" si="1"/>
        <v>90</v>
      </c>
      <c r="F64" s="27" t="s">
        <v>53</v>
      </c>
      <c r="G64" s="90"/>
      <c r="H64" s="4"/>
    </row>
    <row r="65" spans="2:8" ht="12.75">
      <c r="B65" s="4" t="s">
        <v>54</v>
      </c>
      <c r="C65" s="3">
        <v>10</v>
      </c>
      <c r="D65" s="4">
        <f t="shared" si="1"/>
        <v>10</v>
      </c>
      <c r="E65" s="4">
        <f t="shared" si="1"/>
        <v>10</v>
      </c>
      <c r="F65" s="55">
        <f>(C64+C65*0.85-C66*0.85)/360</f>
        <v>0.20277777777777778</v>
      </c>
      <c r="G65" s="91"/>
      <c r="H65" s="4"/>
    </row>
    <row r="66" spans="2:8" ht="12.75">
      <c r="B66" s="4" t="s">
        <v>55</v>
      </c>
      <c r="C66" s="3">
        <v>30</v>
      </c>
      <c r="D66" s="4">
        <f t="shared" si="1"/>
        <v>30</v>
      </c>
      <c r="E66" s="4">
        <f t="shared" si="1"/>
        <v>30</v>
      </c>
      <c r="H66" s="4"/>
    </row>
    <row r="67" ht="12.75">
      <c r="H67" s="4"/>
    </row>
    <row r="68" ht="12.75">
      <c r="H68" s="4"/>
    </row>
    <row r="69" ht="12.75">
      <c r="H69" s="4"/>
    </row>
    <row r="70" ht="12.75">
      <c r="H70" s="4"/>
    </row>
    <row r="71" ht="12.75">
      <c r="H71" s="4"/>
    </row>
    <row r="72" ht="12.75">
      <c r="H72" s="4"/>
    </row>
    <row r="73" ht="12.75">
      <c r="H73" s="4"/>
    </row>
    <row r="74" ht="12.75">
      <c r="H74" s="4"/>
    </row>
    <row r="75" ht="12.75">
      <c r="H75" s="4"/>
    </row>
    <row r="76" ht="12.75">
      <c r="H76" s="4"/>
    </row>
    <row r="77" ht="12.75">
      <c r="H77" s="4"/>
    </row>
    <row r="78" ht="12.75">
      <c r="H78" s="4"/>
    </row>
    <row r="79" ht="12.75">
      <c r="H79" s="4"/>
    </row>
    <row r="80" ht="12.75">
      <c r="H80" s="4"/>
    </row>
    <row r="81" ht="12.75"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</sheetData>
  <printOptions headings="1" horizontalCentered="1" verticalCentered="1"/>
  <pageMargins left="0.7480314960629921" right="0.35433070866141736" top="0.95" bottom="0.81" header="0" footer="0"/>
  <pageSetup horizontalDpi="200" verticalDpi="200" orientation="portrait" paperSize="9" scale="91" r:id="rId1"/>
  <headerFooter alignWithMargins="0">
    <oddFooter>&amp;CPage &amp;P</oddFooter>
  </headerFooter>
  <rowBreaks count="2" manualBreakCount="2">
    <brk id="57" max="6" man="1"/>
    <brk id="60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B1:M40"/>
  <sheetViews>
    <sheetView tabSelected="1" view="pageBreakPreview" zoomScaleSheetLayoutView="100" workbookViewId="0" topLeftCell="A1">
      <selection activeCell="N16" sqref="N16"/>
    </sheetView>
  </sheetViews>
  <sheetFormatPr defaultColWidth="9.140625" defaultRowHeight="12.75"/>
  <cols>
    <col min="1" max="1" width="1.8515625" style="4" customWidth="1"/>
    <col min="2" max="2" width="21.00390625" style="4" customWidth="1"/>
    <col min="3" max="3" width="5.8515625" style="4" customWidth="1"/>
    <col min="4" max="9" width="8.57421875" style="4" customWidth="1"/>
    <col min="10" max="10" width="3.421875" style="4" customWidth="1"/>
    <col min="11" max="12" width="9.28125" style="4" customWidth="1"/>
    <col min="13" max="13" width="5.7109375" style="31" customWidth="1"/>
    <col min="14" max="16384" width="8.8515625" style="4" customWidth="1"/>
  </cols>
  <sheetData>
    <row r="1" ht="15.75">
      <c r="E1" s="98" t="s">
        <v>187</v>
      </c>
    </row>
    <row r="2" ht="12.75">
      <c r="H2" s="32"/>
    </row>
    <row r="3" spans="2:8" ht="15.75">
      <c r="B3" s="18" t="s">
        <v>6</v>
      </c>
      <c r="C3" s="3"/>
      <c r="H3" s="32"/>
    </row>
    <row r="4" spans="2:13" ht="12.75">
      <c r="B4" s="4" t="s">
        <v>7</v>
      </c>
      <c r="D4" s="32">
        <v>500</v>
      </c>
      <c r="F4" s="4" t="s">
        <v>8</v>
      </c>
      <c r="I4" s="32">
        <v>500</v>
      </c>
      <c r="K4" s="32"/>
      <c r="M4" s="33"/>
    </row>
    <row r="5" spans="2:13" ht="12.75">
      <c r="B5" s="4" t="s">
        <v>23</v>
      </c>
      <c r="D5" s="32">
        <v>5</v>
      </c>
      <c r="F5" s="4" t="s">
        <v>10</v>
      </c>
      <c r="I5" s="57">
        <v>0.06</v>
      </c>
      <c r="M5" s="33"/>
    </row>
    <row r="6" spans="2:13" ht="12.75">
      <c r="B6" s="64" t="s">
        <v>11</v>
      </c>
      <c r="D6" s="32">
        <v>15</v>
      </c>
      <c r="F6" s="4" t="s">
        <v>12</v>
      </c>
      <c r="I6" s="57">
        <v>0.35</v>
      </c>
      <c r="M6" s="34"/>
    </row>
    <row r="7" spans="2:13" ht="12.75">
      <c r="B7" s="4" t="s">
        <v>9</v>
      </c>
      <c r="C7" s="32"/>
      <c r="D7" s="32">
        <v>50</v>
      </c>
      <c r="F7" s="4" t="s">
        <v>13</v>
      </c>
      <c r="I7" s="57">
        <v>0.1</v>
      </c>
      <c r="M7" s="34"/>
    </row>
    <row r="8" spans="3:13" ht="12.75">
      <c r="C8" s="32"/>
      <c r="G8" s="57"/>
      <c r="M8" s="34"/>
    </row>
    <row r="10" spans="2:12" ht="15.75">
      <c r="B10" s="18" t="s">
        <v>14</v>
      </c>
      <c r="C10" s="3"/>
      <c r="D10" s="58">
        <v>0</v>
      </c>
      <c r="E10" s="58">
        <v>1</v>
      </c>
      <c r="F10" s="58">
        <v>2</v>
      </c>
      <c r="G10" s="58">
        <v>3</v>
      </c>
      <c r="H10" s="58">
        <v>4</v>
      </c>
      <c r="I10" s="58">
        <v>5</v>
      </c>
      <c r="J10" s="31"/>
      <c r="K10" s="31"/>
      <c r="L10" s="31"/>
    </row>
    <row r="11" spans="2:13" ht="12.75">
      <c r="B11" s="35" t="s">
        <v>2</v>
      </c>
      <c r="C11" s="36" t="s">
        <v>15</v>
      </c>
      <c r="E11" s="37">
        <f>-D$6*(1-I$6)</f>
        <v>-9.75</v>
      </c>
      <c r="F11" s="38">
        <f aca="true" t="shared" si="0" ref="F11:I13">E11</f>
        <v>-9.75</v>
      </c>
      <c r="G11" s="38">
        <f t="shared" si="0"/>
        <v>-9.75</v>
      </c>
      <c r="H11" s="38">
        <f t="shared" si="0"/>
        <v>-9.75</v>
      </c>
      <c r="I11" s="38">
        <f t="shared" si="0"/>
        <v>-9.75</v>
      </c>
      <c r="J11" s="39"/>
      <c r="K11" s="39"/>
      <c r="L11" s="39"/>
      <c r="M11" s="39"/>
    </row>
    <row r="12" spans="2:13" ht="12.75">
      <c r="B12" s="35" t="s">
        <v>21</v>
      </c>
      <c r="E12" s="40">
        <f>-D$4/D$5*(1-I$6)</f>
        <v>-65</v>
      </c>
      <c r="F12" s="41">
        <f t="shared" si="0"/>
        <v>-65</v>
      </c>
      <c r="G12" s="41">
        <f t="shared" si="0"/>
        <v>-65</v>
      </c>
      <c r="H12" s="41">
        <f t="shared" si="0"/>
        <v>-65</v>
      </c>
      <c r="I12" s="41">
        <f t="shared" si="0"/>
        <v>-65</v>
      </c>
      <c r="J12" s="39"/>
      <c r="K12" s="39"/>
      <c r="L12" s="39"/>
      <c r="M12" s="39"/>
    </row>
    <row r="13" spans="2:13" ht="12.75">
      <c r="B13" s="35" t="s">
        <v>22</v>
      </c>
      <c r="E13" s="42">
        <f>-I$5*I$4*(1-I$6)</f>
        <v>-19.5</v>
      </c>
      <c r="F13" s="20">
        <f t="shared" si="0"/>
        <v>-19.5</v>
      </c>
      <c r="G13" s="20">
        <f t="shared" si="0"/>
        <v>-19.5</v>
      </c>
      <c r="H13" s="20">
        <f t="shared" si="0"/>
        <v>-19.5</v>
      </c>
      <c r="I13" s="20">
        <f t="shared" si="0"/>
        <v>-19.5</v>
      </c>
      <c r="J13" s="39"/>
      <c r="K13" s="39"/>
      <c r="L13" s="39"/>
      <c r="M13" s="39"/>
    </row>
    <row r="14" spans="2:13" ht="12.75">
      <c r="B14" s="4" t="s">
        <v>192</v>
      </c>
      <c r="E14" s="41">
        <f>E11+E13+E12</f>
        <v>-94.25</v>
      </c>
      <c r="F14" s="41">
        <f>F11+F13+F12</f>
        <v>-94.25</v>
      </c>
      <c r="G14" s="41">
        <f>G11+G13+G12</f>
        <v>-94.25</v>
      </c>
      <c r="H14" s="41">
        <f>H11+H13+H12</f>
        <v>-94.25</v>
      </c>
      <c r="I14" s="41">
        <f>I11+I13+I12</f>
        <v>-94.25</v>
      </c>
      <c r="J14" s="39"/>
      <c r="K14" s="39"/>
      <c r="L14" s="39"/>
      <c r="M14" s="39"/>
    </row>
    <row r="15" spans="5:12" ht="12.75">
      <c r="E15" s="6"/>
      <c r="F15" s="6"/>
      <c r="G15" s="6"/>
      <c r="H15" s="6"/>
      <c r="I15" s="6"/>
      <c r="J15" s="31"/>
      <c r="K15" s="31"/>
      <c r="L15" s="31"/>
    </row>
    <row r="16" spans="2:12" ht="12.75">
      <c r="B16" s="4" t="s">
        <v>99</v>
      </c>
      <c r="C16" s="36" t="s">
        <v>16</v>
      </c>
      <c r="D16" s="43">
        <f>-D$4</f>
        <v>-500</v>
      </c>
      <c r="E16" s="44">
        <f>D$4/D$5</f>
        <v>100</v>
      </c>
      <c r="F16" s="6">
        <f>E16</f>
        <v>100</v>
      </c>
      <c r="G16" s="6">
        <f>F16</f>
        <v>100</v>
      </c>
      <c r="H16" s="6">
        <f>G16</f>
        <v>100</v>
      </c>
      <c r="I16" s="6">
        <f>H16</f>
        <v>100</v>
      </c>
      <c r="J16" s="31"/>
      <c r="K16" s="31"/>
      <c r="L16" s="31"/>
    </row>
    <row r="17" spans="5:12" ht="12.75">
      <c r="E17" s="6"/>
      <c r="F17" s="6"/>
      <c r="G17" s="6"/>
      <c r="H17" s="6"/>
      <c r="I17" s="6"/>
      <c r="J17" s="31"/>
      <c r="K17" s="31"/>
      <c r="L17" s="31"/>
    </row>
    <row r="18" spans="2:13" ht="12.75">
      <c r="B18" s="4" t="s">
        <v>100</v>
      </c>
      <c r="D18" s="45">
        <f>I$4</f>
        <v>500</v>
      </c>
      <c r="E18" s="29">
        <v>0</v>
      </c>
      <c r="F18" s="11">
        <v>0</v>
      </c>
      <c r="G18" s="11">
        <v>0</v>
      </c>
      <c r="H18" s="29">
        <v>0</v>
      </c>
      <c r="I18" s="20">
        <v>-500</v>
      </c>
      <c r="J18" s="39"/>
      <c r="K18" s="39"/>
      <c r="L18" s="39"/>
      <c r="M18" s="39"/>
    </row>
    <row r="19" spans="2:13" ht="12.75">
      <c r="B19" s="3" t="s">
        <v>5</v>
      </c>
      <c r="C19" s="36" t="s">
        <v>17</v>
      </c>
      <c r="D19" s="59">
        <f aca="true" t="shared" si="1" ref="D19:I19">D14+D16+D18</f>
        <v>0</v>
      </c>
      <c r="E19" s="59">
        <f t="shared" si="1"/>
        <v>5.75</v>
      </c>
      <c r="F19" s="59">
        <f t="shared" si="1"/>
        <v>5.75</v>
      </c>
      <c r="G19" s="59">
        <f t="shared" si="1"/>
        <v>5.75</v>
      </c>
      <c r="H19" s="59">
        <f t="shared" si="1"/>
        <v>5.75</v>
      </c>
      <c r="I19" s="59">
        <f t="shared" si="1"/>
        <v>-494.25</v>
      </c>
      <c r="J19" s="39"/>
      <c r="K19" s="39"/>
      <c r="L19" s="39"/>
      <c r="M19" s="39"/>
    </row>
    <row r="20" spans="10:12" ht="12.75">
      <c r="J20" s="31"/>
      <c r="K20" s="31"/>
      <c r="L20" s="31"/>
    </row>
    <row r="21" spans="3:12" ht="12.75">
      <c r="C21" s="36" t="s">
        <v>18</v>
      </c>
      <c r="D21" s="32" t="s">
        <v>4</v>
      </c>
      <c r="E21" s="60" t="s">
        <v>1</v>
      </c>
      <c r="G21" s="17" t="s">
        <v>3</v>
      </c>
      <c r="H21" s="57">
        <f>I$7</f>
        <v>0.1</v>
      </c>
      <c r="I21" s="46">
        <f>NPV(H21,E19:L19)+D19</f>
        <v>-288.66363760547887</v>
      </c>
      <c r="J21" s="31"/>
      <c r="K21" s="31"/>
      <c r="L21" s="39"/>
    </row>
    <row r="22" spans="10:12" ht="12.75">
      <c r="J22" s="31"/>
      <c r="K22" s="31"/>
      <c r="L22" s="31"/>
    </row>
    <row r="23" spans="10:12" ht="12.75">
      <c r="J23" s="31"/>
      <c r="K23" s="31"/>
      <c r="L23" s="31"/>
    </row>
    <row r="24" spans="2:12" ht="15.75">
      <c r="B24" s="18" t="s">
        <v>24</v>
      </c>
      <c r="C24" s="3"/>
      <c r="D24" s="58">
        <v>0</v>
      </c>
      <c r="E24" s="58">
        <v>1</v>
      </c>
      <c r="F24" s="58">
        <v>2</v>
      </c>
      <c r="G24" s="58">
        <v>3</v>
      </c>
      <c r="H24" s="58">
        <v>4</v>
      </c>
      <c r="I24" s="58">
        <v>5</v>
      </c>
      <c r="J24" s="31"/>
      <c r="K24" s="31"/>
      <c r="L24" s="31"/>
    </row>
    <row r="25" spans="2:12" ht="12.75">
      <c r="B25" s="61" t="s">
        <v>25</v>
      </c>
      <c r="C25" s="36" t="s">
        <v>19</v>
      </c>
      <c r="E25" s="43">
        <f>-D$7*(1-I$6)</f>
        <v>-32.5</v>
      </c>
      <c r="F25" s="4">
        <f>E25</f>
        <v>-32.5</v>
      </c>
      <c r="G25" s="4">
        <f>F25</f>
        <v>-32.5</v>
      </c>
      <c r="H25" s="4">
        <f>G25</f>
        <v>-32.5</v>
      </c>
      <c r="I25" s="4">
        <f>H25</f>
        <v>-32.5</v>
      </c>
      <c r="J25" s="31"/>
      <c r="K25" s="31"/>
      <c r="L25" s="31"/>
    </row>
    <row r="26" spans="5:12" ht="12.75">
      <c r="E26" s="28"/>
      <c r="J26" s="31"/>
      <c r="K26" s="31"/>
      <c r="L26" s="31"/>
    </row>
    <row r="27" spans="2:12" ht="12.75">
      <c r="B27" s="3"/>
      <c r="C27" s="36" t="s">
        <v>18</v>
      </c>
      <c r="D27" s="32" t="s">
        <v>4</v>
      </c>
      <c r="E27" s="60" t="s">
        <v>1</v>
      </c>
      <c r="G27" s="3" t="s">
        <v>3</v>
      </c>
      <c r="H27" s="15">
        <f>I$7</f>
        <v>0.1</v>
      </c>
      <c r="I27" s="46">
        <f>NPV(H27,E25:I25)</f>
        <v>-123.20057000577455</v>
      </c>
      <c r="J27" s="31"/>
      <c r="K27" s="31"/>
      <c r="L27" s="39"/>
    </row>
    <row r="29" spans="2:3" ht="15.75">
      <c r="B29" s="18" t="s">
        <v>20</v>
      </c>
      <c r="C29" s="3"/>
    </row>
    <row r="30" spans="2:13" s="47" customFormat="1" ht="12">
      <c r="B30" s="62" t="s">
        <v>189</v>
      </c>
      <c r="M30" s="48"/>
    </row>
    <row r="31" spans="2:13" s="47" customFormat="1" ht="12">
      <c r="B31" s="62" t="s">
        <v>190</v>
      </c>
      <c r="M31" s="48"/>
    </row>
    <row r="32" spans="2:13" s="47" customFormat="1" ht="12">
      <c r="B32" s="47" t="s">
        <v>191</v>
      </c>
      <c r="M32" s="48"/>
    </row>
    <row r="33" s="47" customFormat="1" ht="12">
      <c r="M33" s="48"/>
    </row>
    <row r="34" spans="2:13" s="47" customFormat="1" ht="12">
      <c r="B34" s="62" t="s">
        <v>193</v>
      </c>
      <c r="M34" s="48"/>
    </row>
    <row r="35" s="47" customFormat="1" ht="12">
      <c r="M35" s="48"/>
    </row>
    <row r="36" ht="12.75">
      <c r="B36" s="62" t="s">
        <v>194</v>
      </c>
    </row>
    <row r="38" ht="12.75">
      <c r="B38" s="62" t="s">
        <v>195</v>
      </c>
    </row>
    <row r="40" ht="12.75">
      <c r="B40" s="63" t="s">
        <v>26</v>
      </c>
    </row>
  </sheetData>
  <printOptions headings="1" horizontalCentered="1" verticalCentered="1"/>
  <pageMargins left="0.7480314960629921" right="0.7480314960629921" top="0.6692913385826772" bottom="0.35433070866141736" header="0.5118110236220472" footer="0.2755905511811024"/>
  <pageSetup horizontalDpi="200" verticalDpi="200" orientation="portrait" paperSize="9" r:id="rId1"/>
  <headerFooter alignWithMargins="0">
    <oddFooter>&amp;R© E.M. Abascal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SheetLayoutView="100" workbookViewId="0" topLeftCell="A20">
      <selection activeCell="A1" sqref="A1:G37"/>
    </sheetView>
  </sheetViews>
  <sheetFormatPr defaultColWidth="9.140625" defaultRowHeight="12.75"/>
  <cols>
    <col min="1" max="1" width="3.00390625" style="112" customWidth="1"/>
    <col min="2" max="2" width="28.28125" style="4" customWidth="1"/>
    <col min="3" max="6" width="8.7109375" style="4" customWidth="1"/>
    <col min="7" max="7" width="17.421875" style="31" customWidth="1"/>
    <col min="8" max="8" width="18.140625" style="2" customWidth="1"/>
    <col min="9" max="9" width="12.7109375" style="4" customWidth="1"/>
    <col min="10" max="10" width="12.140625" style="4" customWidth="1"/>
    <col min="11" max="12" width="7.57421875" style="4" customWidth="1"/>
    <col min="13" max="16384" width="11.57421875" style="4" customWidth="1"/>
  </cols>
  <sheetData>
    <row r="1" ht="21" customHeight="1">
      <c r="H1" s="4"/>
    </row>
    <row r="2" spans="3:8" ht="21" customHeight="1">
      <c r="C2" s="3"/>
      <c r="D2" s="23" t="s">
        <v>151</v>
      </c>
      <c r="E2" s="3"/>
      <c r="H2" s="4"/>
    </row>
    <row r="3" spans="3:8" ht="21" customHeight="1">
      <c r="C3" s="3"/>
      <c r="D3" s="98"/>
      <c r="E3" s="3"/>
      <c r="H3" s="4"/>
    </row>
    <row r="4" spans="2:8" ht="21" customHeight="1">
      <c r="B4" s="3" t="s">
        <v>56</v>
      </c>
      <c r="H4" s="4"/>
    </row>
    <row r="5" spans="3:8" ht="21" customHeight="1" thickBot="1">
      <c r="C5" s="3"/>
      <c r="D5" s="3"/>
      <c r="E5" s="65" t="s">
        <v>57</v>
      </c>
      <c r="G5" s="65" t="s">
        <v>58</v>
      </c>
      <c r="H5" s="4"/>
    </row>
    <row r="6" spans="2:8" ht="21" customHeight="1">
      <c r="B6" s="72" t="s">
        <v>123</v>
      </c>
      <c r="C6" s="3"/>
      <c r="D6" s="3"/>
      <c r="E6" s="104">
        <v>0.062</v>
      </c>
      <c r="G6" s="69">
        <v>-30</v>
      </c>
      <c r="H6" s="4"/>
    </row>
    <row r="7" spans="5:8" ht="21" customHeight="1">
      <c r="E7" s="87"/>
      <c r="G7" s="87"/>
      <c r="H7" s="4"/>
    </row>
    <row r="8" spans="1:8" ht="21" customHeight="1">
      <c r="A8" s="32">
        <v>1</v>
      </c>
      <c r="B8" s="16" t="s">
        <v>59</v>
      </c>
      <c r="C8" s="16"/>
      <c r="D8" s="6"/>
      <c r="E8" s="105"/>
      <c r="G8" s="68"/>
      <c r="H8" s="4"/>
    </row>
    <row r="9" spans="2:8" ht="21" customHeight="1">
      <c r="B9" s="11" t="s">
        <v>60</v>
      </c>
      <c r="C9" s="11"/>
      <c r="D9" s="6"/>
      <c r="E9" s="67"/>
      <c r="G9" s="66"/>
      <c r="H9" s="4"/>
    </row>
    <row r="10" spans="4:8" ht="21" customHeight="1">
      <c r="D10" s="6"/>
      <c r="E10" s="87"/>
      <c r="G10" s="87"/>
      <c r="H10" s="4"/>
    </row>
    <row r="11" spans="1:8" ht="21" customHeight="1">
      <c r="A11" s="32">
        <v>2</v>
      </c>
      <c r="B11" s="106" t="s">
        <v>124</v>
      </c>
      <c r="C11" s="16"/>
      <c r="D11" s="6"/>
      <c r="E11" s="105"/>
      <c r="G11" s="68"/>
      <c r="H11" s="4"/>
    </row>
    <row r="12" spans="2:8" ht="21" customHeight="1">
      <c r="B12" s="111" t="s">
        <v>125</v>
      </c>
      <c r="C12" s="11"/>
      <c r="D12" s="6"/>
      <c r="E12" s="107"/>
      <c r="G12" s="66"/>
      <c r="H12" s="4"/>
    </row>
    <row r="13" spans="4:8" ht="21" customHeight="1">
      <c r="D13" s="6"/>
      <c r="E13" s="108"/>
      <c r="G13" s="87"/>
      <c r="H13" s="4"/>
    </row>
    <row r="14" spans="1:8" ht="21" customHeight="1">
      <c r="A14" s="32">
        <v>3</v>
      </c>
      <c r="B14" s="16" t="s">
        <v>61</v>
      </c>
      <c r="C14" s="16"/>
      <c r="D14" s="6"/>
      <c r="E14" s="109"/>
      <c r="G14" s="68"/>
      <c r="H14" s="4"/>
    </row>
    <row r="15" spans="2:8" ht="21" customHeight="1">
      <c r="B15" s="11" t="s">
        <v>62</v>
      </c>
      <c r="C15" s="11"/>
      <c r="E15" s="110"/>
      <c r="G15" s="66"/>
      <c r="H15" s="4"/>
    </row>
    <row r="16" ht="21" customHeight="1">
      <c r="H16" s="4"/>
    </row>
    <row r="17" spans="2:8" ht="21" customHeight="1">
      <c r="B17" s="3"/>
      <c r="H17" s="4"/>
    </row>
    <row r="18" spans="2:8" ht="21" customHeight="1" thickBot="1">
      <c r="B18" s="103" t="s">
        <v>70</v>
      </c>
      <c r="D18" s="21"/>
      <c r="E18" s="21"/>
      <c r="F18" s="21"/>
      <c r="G18" s="92"/>
      <c r="H18" s="4"/>
    </row>
    <row r="19" spans="1:8" ht="15.75" customHeight="1">
      <c r="A19" s="112">
        <v>1</v>
      </c>
      <c r="B19" s="82" t="s">
        <v>127</v>
      </c>
      <c r="D19" s="21"/>
      <c r="E19" s="21"/>
      <c r="F19" s="21"/>
      <c r="G19" s="92"/>
      <c r="H19" s="4"/>
    </row>
    <row r="20" spans="2:8" ht="15.75" customHeight="1">
      <c r="B20" s="64" t="s">
        <v>126</v>
      </c>
      <c r="H20" s="4"/>
    </row>
    <row r="21" spans="2:8" ht="15.75" customHeight="1">
      <c r="B21" s="64"/>
      <c r="H21" s="4"/>
    </row>
    <row r="22" spans="1:8" ht="15.75" customHeight="1">
      <c r="A22" s="112">
        <v>2</v>
      </c>
      <c r="B22" s="64" t="s">
        <v>131</v>
      </c>
      <c r="H22" s="4"/>
    </row>
    <row r="23" spans="2:8" ht="15.75" customHeight="1">
      <c r="B23" s="4" t="s">
        <v>128</v>
      </c>
      <c r="H23" s="4"/>
    </row>
    <row r="24" ht="15.75" customHeight="1">
      <c r="H24" s="4"/>
    </row>
    <row r="25" spans="1:8" ht="15.75" customHeight="1">
      <c r="A25" s="112">
        <v>3</v>
      </c>
      <c r="B25" s="64" t="s">
        <v>132</v>
      </c>
      <c r="H25" s="4"/>
    </row>
    <row r="26" spans="2:8" ht="15.75" customHeight="1">
      <c r="B26" s="4" t="s">
        <v>129</v>
      </c>
      <c r="H26" s="4"/>
    </row>
    <row r="27" spans="2:8" ht="15.75" customHeight="1">
      <c r="B27" s="4" t="s">
        <v>130</v>
      </c>
      <c r="H27" s="4"/>
    </row>
    <row r="28" spans="2:8" ht="15.75" customHeight="1">
      <c r="B28" s="64"/>
      <c r="H28" s="4"/>
    </row>
    <row r="29" spans="1:8" ht="15.75" customHeight="1">
      <c r="A29" s="112">
        <v>4</v>
      </c>
      <c r="B29" s="82" t="s">
        <v>134</v>
      </c>
      <c r="H29" s="4"/>
    </row>
    <row r="30" spans="2:8" ht="15.75" customHeight="1">
      <c r="B30" s="4" t="s">
        <v>133</v>
      </c>
      <c r="H30" s="4"/>
    </row>
    <row r="31" spans="2:8" ht="15.75" customHeight="1">
      <c r="B31" s="64" t="s">
        <v>136</v>
      </c>
      <c r="H31" s="4"/>
    </row>
    <row r="32" spans="2:8" ht="15.75" customHeight="1">
      <c r="B32" s="82" t="s">
        <v>135</v>
      </c>
      <c r="H32" s="4"/>
    </row>
    <row r="33" ht="15.75" customHeight="1">
      <c r="H33" s="4"/>
    </row>
    <row r="34" spans="1:8" ht="12.75">
      <c r="A34" s="112">
        <v>5</v>
      </c>
      <c r="B34" s="4" t="s">
        <v>137</v>
      </c>
      <c r="H34" s="4"/>
    </row>
    <row r="35" spans="2:8" ht="12.75">
      <c r="B35" s="64" t="s">
        <v>139</v>
      </c>
      <c r="H35" s="4"/>
    </row>
    <row r="36" spans="2:8" ht="12.75">
      <c r="B36" s="82" t="s">
        <v>138</v>
      </c>
      <c r="H36" s="4"/>
    </row>
    <row r="37" ht="12.75">
      <c r="H37" s="4"/>
    </row>
    <row r="38" ht="12.75">
      <c r="H38" s="4"/>
    </row>
    <row r="39" ht="12.75">
      <c r="H39" s="4"/>
    </row>
    <row r="40" ht="12.75">
      <c r="H40" s="4"/>
    </row>
    <row r="41" ht="12.75">
      <c r="H41" s="4"/>
    </row>
    <row r="42" ht="12.75">
      <c r="H42" s="4"/>
    </row>
    <row r="43" ht="12.75">
      <c r="H43" s="4"/>
    </row>
    <row r="44" ht="12.75">
      <c r="H44" s="4"/>
    </row>
    <row r="45" ht="12.75">
      <c r="H45" s="4"/>
    </row>
    <row r="46" ht="12.75">
      <c r="H46" s="4"/>
    </row>
    <row r="47" ht="12.75">
      <c r="H47" s="4"/>
    </row>
    <row r="48" ht="12.75">
      <c r="H48" s="4"/>
    </row>
    <row r="49" ht="12.75">
      <c r="H49" s="4"/>
    </row>
    <row r="50" ht="12.75">
      <c r="H50" s="4"/>
    </row>
    <row r="51" ht="12.75">
      <c r="H51" s="4"/>
    </row>
    <row r="52" ht="12.75">
      <c r="H52" s="4"/>
    </row>
    <row r="53" ht="12.75">
      <c r="H53" s="4"/>
    </row>
    <row r="54" ht="12.75">
      <c r="H54" s="4"/>
    </row>
    <row r="55" ht="12.75">
      <c r="H55" s="4"/>
    </row>
    <row r="56" ht="12.75">
      <c r="H56" s="4"/>
    </row>
    <row r="57" ht="12.75">
      <c r="H57" s="4"/>
    </row>
    <row r="58" ht="12.75">
      <c r="H58" s="4"/>
    </row>
    <row r="59" ht="12.75">
      <c r="H59" s="4"/>
    </row>
    <row r="60" ht="12.75">
      <c r="H60" s="4"/>
    </row>
    <row r="61" ht="12.75">
      <c r="H61" s="4"/>
    </row>
    <row r="62" ht="12.75">
      <c r="H62" s="4"/>
    </row>
    <row r="63" ht="12.75">
      <c r="H63" s="4"/>
    </row>
    <row r="64" ht="12.75">
      <c r="H64" s="4"/>
    </row>
    <row r="65" ht="12.75">
      <c r="H65" s="4"/>
    </row>
    <row r="66" ht="12.75">
      <c r="H66" s="4"/>
    </row>
    <row r="67" ht="12.75">
      <c r="H67" s="4"/>
    </row>
    <row r="68" ht="12.75">
      <c r="H68" s="4"/>
    </row>
    <row r="69" ht="12.75">
      <c r="H69" s="4"/>
    </row>
    <row r="70" ht="12.75">
      <c r="H70" s="4"/>
    </row>
  </sheetData>
  <printOptions headings="1" horizontalCentered="1" verticalCentered="1"/>
  <pageMargins left="0.7480314960629921" right="0.35433070866141736" top="0.95" bottom="0.81" header="0" footer="0"/>
  <pageSetup horizontalDpi="200" verticalDpi="200" orientation="portrait" paperSize="9" scale="96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9"/>
  <sheetViews>
    <sheetView view="pageBreakPreview" zoomScaleSheetLayoutView="100" workbookViewId="0" topLeftCell="A1">
      <selection activeCell="G50" sqref="A1:G50"/>
    </sheetView>
  </sheetViews>
  <sheetFormatPr defaultColWidth="9.140625" defaultRowHeight="12.75"/>
  <cols>
    <col min="1" max="1" width="3.57421875" style="112" customWidth="1"/>
    <col min="2" max="2" width="28.28125" style="4" customWidth="1"/>
    <col min="3" max="6" width="8.7109375" style="4" customWidth="1"/>
    <col min="7" max="7" width="16.421875" style="31" customWidth="1"/>
    <col min="8" max="8" width="18.140625" style="2" customWidth="1"/>
    <col min="9" max="9" width="12.7109375" style="4" customWidth="1"/>
    <col min="10" max="10" width="12.140625" style="4" customWidth="1"/>
    <col min="11" max="12" width="7.57421875" style="4" customWidth="1"/>
    <col min="13" max="16384" width="11.57421875" style="4" customWidth="1"/>
  </cols>
  <sheetData>
    <row r="1" ht="15.75">
      <c r="D1" s="23" t="s">
        <v>152</v>
      </c>
    </row>
    <row r="3" spans="2:10" ht="13.5" thickBot="1">
      <c r="B3" s="73" t="s">
        <v>69</v>
      </c>
      <c r="C3" s="93"/>
      <c r="D3" s="50">
        <v>1</v>
      </c>
      <c r="E3" s="50">
        <v>2</v>
      </c>
      <c r="F3" s="50">
        <v>3</v>
      </c>
      <c r="G3" s="118" t="s">
        <v>70</v>
      </c>
      <c r="H3" s="30"/>
      <c r="I3" s="6"/>
      <c r="J3" s="6"/>
    </row>
    <row r="4" spans="2:10" ht="12.75">
      <c r="B4" s="4" t="s">
        <v>27</v>
      </c>
      <c r="C4" s="7"/>
      <c r="D4" s="8">
        <v>60000</v>
      </c>
      <c r="E4" s="9"/>
      <c r="F4" s="9"/>
      <c r="G4" s="95" t="s">
        <v>15</v>
      </c>
      <c r="H4" s="96"/>
      <c r="I4" s="6"/>
      <c r="J4" s="6"/>
    </row>
    <row r="5" spans="2:10" ht="12.75">
      <c r="B5" s="4" t="s">
        <v>28</v>
      </c>
      <c r="C5" s="7"/>
      <c r="D5" s="8">
        <v>10</v>
      </c>
      <c r="E5" s="9"/>
      <c r="F5" s="9"/>
      <c r="G5" s="84"/>
      <c r="H5" s="96"/>
      <c r="I5" s="6"/>
      <c r="J5" s="6"/>
    </row>
    <row r="6" spans="2:10" ht="12.75">
      <c r="B6" s="4" t="s">
        <v>29</v>
      </c>
      <c r="C6" s="6"/>
      <c r="D6" s="3">
        <v>9.5</v>
      </c>
      <c r="E6" s="10"/>
      <c r="F6" s="10"/>
      <c r="G6" s="88"/>
      <c r="H6" s="97"/>
      <c r="I6" s="6"/>
      <c r="J6" s="6"/>
    </row>
    <row r="7" spans="3:7" ht="12.75">
      <c r="C7" s="6"/>
      <c r="D7" s="3"/>
      <c r="E7" s="10"/>
      <c r="F7" s="10"/>
      <c r="G7" s="88"/>
    </row>
    <row r="8" spans="1:8" ht="18.75" customHeight="1" thickBot="1">
      <c r="A8" s="120">
        <v>1</v>
      </c>
      <c r="B8" s="49" t="s">
        <v>30</v>
      </c>
      <c r="C8" s="49"/>
      <c r="D8" s="50">
        <v>1</v>
      </c>
      <c r="E8" s="50">
        <v>2</v>
      </c>
      <c r="F8" s="50">
        <v>3</v>
      </c>
      <c r="G8" s="33"/>
      <c r="H8" s="1"/>
    </row>
    <row r="9" spans="2:9" ht="12.75">
      <c r="B9" s="4" t="s">
        <v>31</v>
      </c>
      <c r="C9" s="7"/>
      <c r="D9" s="9"/>
      <c r="E9" s="9"/>
      <c r="F9" s="9"/>
      <c r="H9" s="1"/>
      <c r="I9" s="22"/>
    </row>
    <row r="10" spans="2:9" ht="12.75">
      <c r="B10" s="4" t="s">
        <v>32</v>
      </c>
      <c r="C10" s="6"/>
      <c r="D10" s="12"/>
      <c r="E10" s="12"/>
      <c r="F10" s="12"/>
      <c r="G10" s="84"/>
      <c r="I10" s="21"/>
    </row>
    <row r="11" spans="2:9" ht="12.75">
      <c r="B11" s="4" t="s">
        <v>33</v>
      </c>
      <c r="C11" s="7"/>
      <c r="D11" s="9"/>
      <c r="E11" s="9"/>
      <c r="F11" s="9"/>
      <c r="G11" s="84"/>
      <c r="I11" s="21"/>
    </row>
    <row r="12" spans="2:9" ht="12.75">
      <c r="B12" s="4" t="s">
        <v>34</v>
      </c>
      <c r="C12" s="6"/>
      <c r="D12" s="5">
        <v>20</v>
      </c>
      <c r="E12" s="5">
        <f>D12</f>
        <v>20</v>
      </c>
      <c r="F12" s="5">
        <f>E12</f>
        <v>20</v>
      </c>
      <c r="G12" s="95" t="s">
        <v>16</v>
      </c>
      <c r="I12" s="21"/>
    </row>
    <row r="13" spans="2:9" ht="12.75">
      <c r="B13" s="72" t="s">
        <v>0</v>
      </c>
      <c r="C13" s="13"/>
      <c r="D13" s="9"/>
      <c r="E13" s="9"/>
      <c r="F13" s="9"/>
      <c r="G13" s="84"/>
      <c r="I13" s="21"/>
    </row>
    <row r="14" spans="2:9" ht="12.75">
      <c r="B14" s="4" t="s">
        <v>2</v>
      </c>
      <c r="C14" s="6"/>
      <c r="D14" s="11"/>
      <c r="E14" s="11"/>
      <c r="F14" s="11"/>
      <c r="G14" s="95" t="s">
        <v>17</v>
      </c>
      <c r="I14" s="21"/>
    </row>
    <row r="15" spans="2:9" ht="12.75">
      <c r="B15" s="3" t="s">
        <v>35</v>
      </c>
      <c r="C15" s="14"/>
      <c r="D15" s="9"/>
      <c r="E15" s="9"/>
      <c r="F15" s="9"/>
      <c r="G15" s="84"/>
      <c r="I15" s="21"/>
    </row>
    <row r="16" spans="2:9" ht="12.75">
      <c r="B16" s="4" t="s">
        <v>36</v>
      </c>
      <c r="C16" s="6"/>
      <c r="D16" s="20"/>
      <c r="E16" s="11"/>
      <c r="F16" s="11"/>
      <c r="I16" s="21"/>
    </row>
    <row r="17" spans="2:9" ht="12.75">
      <c r="B17" s="4" t="s">
        <v>37</v>
      </c>
      <c r="C17" s="6"/>
      <c r="D17" s="9"/>
      <c r="E17" s="9"/>
      <c r="F17" s="9"/>
      <c r="G17" s="84"/>
      <c r="I17" s="21"/>
    </row>
    <row r="18" spans="2:9" ht="12.75">
      <c r="B18" s="4" t="s">
        <v>38</v>
      </c>
      <c r="C18" s="6"/>
      <c r="D18" s="20"/>
      <c r="E18" s="11"/>
      <c r="F18" s="11"/>
      <c r="I18" s="21"/>
    </row>
    <row r="19" spans="2:9" ht="12.75">
      <c r="B19" s="3" t="s">
        <v>39</v>
      </c>
      <c r="C19" s="6"/>
      <c r="D19" s="9"/>
      <c r="E19" s="9"/>
      <c r="F19" s="9"/>
      <c r="G19" s="84"/>
      <c r="I19" s="22"/>
    </row>
    <row r="20" spans="2:9" ht="12.75">
      <c r="B20" s="3"/>
      <c r="C20" s="6"/>
      <c r="D20" s="9"/>
      <c r="E20" s="9"/>
      <c r="F20" s="9"/>
      <c r="G20" s="84"/>
      <c r="I20" s="22"/>
    </row>
    <row r="22" spans="1:8" ht="17.25" customHeight="1" thickBot="1">
      <c r="A22" s="120">
        <v>2</v>
      </c>
      <c r="B22" s="49" t="s">
        <v>40</v>
      </c>
      <c r="C22" s="50">
        <v>0</v>
      </c>
      <c r="D22" s="50">
        <v>1</v>
      </c>
      <c r="E22" s="50">
        <v>2</v>
      </c>
      <c r="F22" s="50">
        <v>3</v>
      </c>
      <c r="G22" s="33"/>
      <c r="H22" s="1"/>
    </row>
    <row r="23" spans="2:7" ht="12.75">
      <c r="B23" s="6" t="s">
        <v>41</v>
      </c>
      <c r="C23" s="6"/>
      <c r="D23" s="7"/>
      <c r="E23" s="7"/>
      <c r="F23" s="51"/>
      <c r="G23" s="95" t="s">
        <v>18</v>
      </c>
    </row>
    <row r="24" spans="2:7" ht="12.75">
      <c r="B24" s="4" t="s">
        <v>42</v>
      </c>
      <c r="C24" s="24">
        <v>0</v>
      </c>
      <c r="D24" s="12"/>
      <c r="E24" s="12"/>
      <c r="F24" s="71"/>
      <c r="G24" s="95" t="s">
        <v>17</v>
      </c>
    </row>
    <row r="25" spans="2:8" ht="12.75">
      <c r="B25" s="64" t="s">
        <v>63</v>
      </c>
      <c r="C25" s="9"/>
      <c r="D25" s="9"/>
      <c r="E25" s="9"/>
      <c r="F25" s="9"/>
      <c r="G25" s="84"/>
      <c r="H25" s="52"/>
    </row>
    <row r="26" ht="9" customHeight="1"/>
    <row r="27" spans="2:9" ht="12.75">
      <c r="B27" s="4" t="s">
        <v>43</v>
      </c>
      <c r="C27" s="3">
        <v>0</v>
      </c>
      <c r="D27" s="9"/>
      <c r="E27" s="9"/>
      <c r="F27" s="9"/>
      <c r="G27" s="84"/>
      <c r="I27" s="70"/>
    </row>
    <row r="28" spans="2:7" ht="12.75">
      <c r="B28" s="4" t="s">
        <v>44</v>
      </c>
      <c r="C28" s="12"/>
      <c r="D28" s="12"/>
      <c r="E28" s="12"/>
      <c r="F28" s="12"/>
      <c r="G28" s="95"/>
    </row>
    <row r="29" spans="2:7" ht="12.75">
      <c r="B29" s="4" t="s">
        <v>76</v>
      </c>
      <c r="C29" s="9"/>
      <c r="D29" s="9"/>
      <c r="E29" s="9"/>
      <c r="F29" s="9"/>
      <c r="G29" s="84"/>
    </row>
    <row r="30" spans="4:7" ht="12.75">
      <c r="D30" s="9"/>
      <c r="E30" s="9"/>
      <c r="F30" s="9"/>
      <c r="G30" s="84"/>
    </row>
    <row r="31" spans="2:7" ht="12.75">
      <c r="B31" s="4" t="s">
        <v>75</v>
      </c>
      <c r="C31" s="9"/>
      <c r="D31" s="9"/>
      <c r="E31" s="9"/>
      <c r="F31" s="9"/>
      <c r="G31" s="95"/>
    </row>
    <row r="32" spans="2:7" ht="12.75">
      <c r="B32" s="4" t="s">
        <v>79</v>
      </c>
      <c r="D32" s="9"/>
      <c r="E32" s="9"/>
      <c r="F32" s="9"/>
      <c r="G32" s="95"/>
    </row>
    <row r="33" spans="4:7" ht="12.75">
      <c r="D33" s="9"/>
      <c r="E33" s="9"/>
      <c r="F33" s="9"/>
      <c r="G33" s="95"/>
    </row>
    <row r="34" spans="4:7" ht="12.75">
      <c r="D34" s="9"/>
      <c r="E34" s="9"/>
      <c r="F34" s="9"/>
      <c r="G34" s="84"/>
    </row>
    <row r="35" spans="1:7" ht="13.5" thickBot="1">
      <c r="A35" s="120">
        <v>3</v>
      </c>
      <c r="B35" s="73" t="s">
        <v>140</v>
      </c>
      <c r="C35" s="50">
        <v>0</v>
      </c>
      <c r="D35" s="50">
        <v>1</v>
      </c>
      <c r="E35" s="50">
        <v>2</v>
      </c>
      <c r="F35" s="50">
        <v>3</v>
      </c>
      <c r="G35" s="33"/>
    </row>
    <row r="36" spans="2:7" ht="12.75">
      <c r="B36" s="6" t="s">
        <v>65</v>
      </c>
      <c r="C36" s="6"/>
      <c r="D36" s="7"/>
      <c r="E36" s="7"/>
      <c r="F36" s="7"/>
      <c r="G36" s="84"/>
    </row>
    <row r="37" spans="2:7" ht="12.75">
      <c r="B37" s="75" t="s">
        <v>95</v>
      </c>
      <c r="C37" s="12"/>
      <c r="D37" s="12"/>
      <c r="E37" s="12"/>
      <c r="F37" s="12"/>
      <c r="G37" s="99" t="s">
        <v>94</v>
      </c>
    </row>
    <row r="38" spans="2:8" ht="12.75">
      <c r="B38" s="83" t="s">
        <v>67</v>
      </c>
      <c r="C38" s="53"/>
      <c r="D38" s="53"/>
      <c r="E38" s="53"/>
      <c r="F38" s="53"/>
      <c r="G38" s="95"/>
      <c r="H38" s="54"/>
    </row>
    <row r="39" ht="12.75">
      <c r="H39" s="1"/>
    </row>
    <row r="40" spans="2:8" ht="12.75">
      <c r="B40" s="76" t="s">
        <v>142</v>
      </c>
      <c r="C40" s="80"/>
      <c r="D40" s="76" t="s">
        <v>3</v>
      </c>
      <c r="E40" s="78">
        <v>0.1</v>
      </c>
      <c r="F40" s="81"/>
      <c r="G40" s="95" t="s">
        <v>19</v>
      </c>
      <c r="H40" s="4"/>
    </row>
    <row r="41" spans="2:7" ht="12.75">
      <c r="B41" s="113" t="s">
        <v>143</v>
      </c>
      <c r="C41" s="114">
        <v>0.062</v>
      </c>
      <c r="D41" s="15"/>
      <c r="F41" s="89">
        <v>-30</v>
      </c>
      <c r="G41" s="33"/>
    </row>
    <row r="42" spans="3:7" ht="12.75">
      <c r="C42" s="17"/>
      <c r="D42" s="15"/>
      <c r="F42" s="3"/>
      <c r="G42" s="33"/>
    </row>
    <row r="43" spans="2:8" ht="12.75">
      <c r="B43" s="6"/>
      <c r="C43" s="6"/>
      <c r="D43" s="6"/>
      <c r="E43" s="6"/>
      <c r="F43" s="6"/>
      <c r="H43" s="4"/>
    </row>
    <row r="44" spans="2:8" ht="16.5" thickBot="1">
      <c r="B44" s="103" t="s">
        <v>70</v>
      </c>
      <c r="H44" s="4"/>
    </row>
    <row r="45" spans="2:8" ht="16.5" customHeight="1">
      <c r="B45" s="64" t="s">
        <v>72</v>
      </c>
      <c r="H45" s="4"/>
    </row>
    <row r="46" spans="2:8" ht="16.5" customHeight="1">
      <c r="B46" s="64" t="s">
        <v>144</v>
      </c>
      <c r="H46" s="4"/>
    </row>
    <row r="47" spans="2:8" ht="16.5" customHeight="1">
      <c r="B47" s="64" t="s">
        <v>145</v>
      </c>
      <c r="H47" s="4"/>
    </row>
    <row r="48" spans="2:8" ht="16.5" customHeight="1">
      <c r="B48" s="64" t="s">
        <v>147</v>
      </c>
      <c r="H48" s="4"/>
    </row>
    <row r="49" spans="2:8" ht="16.5" customHeight="1">
      <c r="B49" s="82" t="s">
        <v>146</v>
      </c>
      <c r="H49" s="4"/>
    </row>
    <row r="50" ht="12.75">
      <c r="H50" s="4"/>
    </row>
    <row r="51" spans="7:8" ht="12.75">
      <c r="G51" s="4"/>
      <c r="H51" s="4"/>
    </row>
    <row r="52" spans="7:9" ht="12.75">
      <c r="G52" s="4"/>
      <c r="H52" s="4"/>
      <c r="I52" s="3"/>
    </row>
    <row r="53" spans="2:8" ht="12" customHeight="1">
      <c r="B53" s="3" t="s">
        <v>51</v>
      </c>
      <c r="H53" s="4"/>
    </row>
    <row r="54" spans="2:8" ht="12" customHeight="1">
      <c r="B54" s="4" t="s">
        <v>52</v>
      </c>
      <c r="C54" s="3">
        <v>90</v>
      </c>
      <c r="D54" s="4">
        <f aca="true" t="shared" si="0" ref="D54:E56">C54</f>
        <v>90</v>
      </c>
      <c r="E54" s="4">
        <f t="shared" si="0"/>
        <v>90</v>
      </c>
      <c r="F54" s="27" t="s">
        <v>53</v>
      </c>
      <c r="G54" s="90"/>
      <c r="H54" s="4"/>
    </row>
    <row r="55" spans="2:8" ht="12.75">
      <c r="B55" s="4" t="s">
        <v>54</v>
      </c>
      <c r="C55" s="3">
        <v>10</v>
      </c>
      <c r="D55" s="4">
        <f t="shared" si="0"/>
        <v>10</v>
      </c>
      <c r="E55" s="4">
        <f t="shared" si="0"/>
        <v>10</v>
      </c>
      <c r="F55" s="55">
        <f>(C54+C55*0.85-C56*0.85)/360</f>
        <v>0.20277777777777778</v>
      </c>
      <c r="G55" s="91"/>
      <c r="H55" s="4"/>
    </row>
    <row r="56" spans="2:8" ht="12.75">
      <c r="B56" s="4" t="s">
        <v>55</v>
      </c>
      <c r="C56" s="3">
        <v>30</v>
      </c>
      <c r="D56" s="4">
        <f t="shared" si="0"/>
        <v>30</v>
      </c>
      <c r="E56" s="4">
        <f t="shared" si="0"/>
        <v>30</v>
      </c>
      <c r="H56" s="4"/>
    </row>
    <row r="57" ht="12.75">
      <c r="H57" s="4"/>
    </row>
    <row r="58" ht="12.75">
      <c r="H58" s="4"/>
    </row>
    <row r="59" ht="12.75">
      <c r="H59" s="4"/>
    </row>
    <row r="60" ht="12.75">
      <c r="H60" s="4"/>
    </row>
    <row r="61" ht="12.75">
      <c r="H61" s="4"/>
    </row>
    <row r="62" ht="12.75">
      <c r="H62" s="4"/>
    </row>
    <row r="63" ht="12.75">
      <c r="H63" s="4"/>
    </row>
    <row r="64" ht="12.75">
      <c r="H64" s="4"/>
    </row>
    <row r="65" ht="12.75">
      <c r="H65" s="4"/>
    </row>
    <row r="66" ht="12.75">
      <c r="H66" s="4"/>
    </row>
    <row r="67" ht="12.75">
      <c r="H67" s="4"/>
    </row>
    <row r="68" ht="12.75">
      <c r="H68" s="4"/>
    </row>
    <row r="69" ht="12.75">
      <c r="H69" s="4"/>
    </row>
    <row r="70" ht="12.75">
      <c r="H70" s="4"/>
    </row>
    <row r="71" ht="12.75">
      <c r="H71" s="4"/>
    </row>
    <row r="72" ht="12.75">
      <c r="H72" s="4"/>
    </row>
    <row r="73" ht="12.75">
      <c r="H73" s="4"/>
    </row>
    <row r="74" ht="12.75">
      <c r="H74" s="4"/>
    </row>
    <row r="75" ht="12.75">
      <c r="H75" s="4"/>
    </row>
    <row r="76" ht="12.75">
      <c r="H76" s="4"/>
    </row>
    <row r="77" ht="12.75">
      <c r="H77" s="4"/>
    </row>
    <row r="78" ht="12.75">
      <c r="H78" s="4"/>
    </row>
    <row r="79" ht="12.75">
      <c r="H79" s="4"/>
    </row>
    <row r="80" ht="12.75">
      <c r="H80" s="4"/>
    </row>
    <row r="81" ht="12.75"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</sheetData>
  <printOptions headings="1" horizontalCentered="1" verticalCentered="1"/>
  <pageMargins left="0.7480314960629921" right="0.35433070866141736" top="0.95" bottom="0.81" header="0" footer="0"/>
  <pageSetup horizontalDpi="200" verticalDpi="200" orientation="portrait" paperSize="9" scale="96" r:id="rId1"/>
  <headerFooter alignWithMargins="0">
    <oddFooter>&amp;CPage &amp;P</oddFooter>
  </headerFooter>
  <rowBreaks count="1" manualBreakCount="1">
    <brk id="50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10"/>
  <sheetViews>
    <sheetView view="pageBreakPreview" zoomScaleSheetLayoutView="100" workbookViewId="0" topLeftCell="A1">
      <selection activeCell="G56" sqref="A1:G56"/>
    </sheetView>
  </sheetViews>
  <sheetFormatPr defaultColWidth="9.140625" defaultRowHeight="12.75"/>
  <cols>
    <col min="1" max="1" width="3.28125" style="112" customWidth="1"/>
    <col min="2" max="2" width="28.28125" style="4" customWidth="1"/>
    <col min="3" max="6" width="8.7109375" style="4" customWidth="1"/>
    <col min="7" max="7" width="18.421875" style="31" customWidth="1"/>
    <col min="8" max="8" width="18.140625" style="2" customWidth="1"/>
    <col min="9" max="9" width="12.7109375" style="4" customWidth="1"/>
    <col min="10" max="10" width="12.140625" style="4" customWidth="1"/>
    <col min="11" max="12" width="7.57421875" style="4" customWidth="1"/>
    <col min="13" max="16384" width="11.57421875" style="4" customWidth="1"/>
  </cols>
  <sheetData>
    <row r="1" ht="15.75">
      <c r="D1" s="98" t="s">
        <v>171</v>
      </c>
    </row>
    <row r="3" spans="2:10" ht="13.5" thickBot="1">
      <c r="B3" s="73" t="s">
        <v>69</v>
      </c>
      <c r="C3" s="93"/>
      <c r="D3" s="50">
        <v>1</v>
      </c>
      <c r="E3" s="50">
        <v>2</v>
      </c>
      <c r="F3" s="50">
        <v>3</v>
      </c>
      <c r="G3" s="118" t="s">
        <v>70</v>
      </c>
      <c r="H3" s="30"/>
      <c r="I3" s="6"/>
      <c r="J3" s="6"/>
    </row>
    <row r="4" spans="2:10" ht="12.75">
      <c r="B4" s="4" t="s">
        <v>27</v>
      </c>
      <c r="C4" s="7"/>
      <c r="D4" s="8">
        <v>60000</v>
      </c>
      <c r="E4" s="9"/>
      <c r="F4" s="9"/>
      <c r="G4" s="95" t="s">
        <v>15</v>
      </c>
      <c r="H4" s="96"/>
      <c r="I4" s="6"/>
      <c r="J4" s="6"/>
    </row>
    <row r="5" spans="2:10" ht="12.75">
      <c r="B5" s="4" t="s">
        <v>28</v>
      </c>
      <c r="C5" s="7"/>
      <c r="D5" s="19">
        <v>10</v>
      </c>
      <c r="E5" s="10"/>
      <c r="F5" s="10"/>
      <c r="G5" s="95" t="s">
        <v>16</v>
      </c>
      <c r="H5" s="96"/>
      <c r="I5" s="6"/>
      <c r="J5" s="6"/>
    </row>
    <row r="6" spans="2:10" ht="12.75">
      <c r="B6" s="4" t="s">
        <v>29</v>
      </c>
      <c r="C6" s="6"/>
      <c r="D6" s="3">
        <v>8.5</v>
      </c>
      <c r="E6" s="10"/>
      <c r="F6" s="10"/>
      <c r="G6" s="88"/>
      <c r="H6" s="96"/>
      <c r="I6" s="6"/>
      <c r="J6" s="6"/>
    </row>
    <row r="7" spans="2:8" ht="12.75">
      <c r="B7" s="4" t="s">
        <v>157</v>
      </c>
      <c r="C7" s="6"/>
      <c r="D7" s="3"/>
      <c r="E7" s="115">
        <v>0.1</v>
      </c>
      <c r="F7" s="115">
        <f>E7</f>
        <v>0.1</v>
      </c>
      <c r="G7" s="88"/>
      <c r="H7" s="96"/>
    </row>
    <row r="8" spans="1:8" ht="18.75" customHeight="1" thickBot="1">
      <c r="A8" s="120">
        <v>1</v>
      </c>
      <c r="B8" s="49" t="s">
        <v>30</v>
      </c>
      <c r="C8" s="49"/>
      <c r="D8" s="50">
        <v>1</v>
      </c>
      <c r="E8" s="50">
        <v>2</v>
      </c>
      <c r="F8" s="50">
        <v>3</v>
      </c>
      <c r="G8" s="33"/>
      <c r="H8" s="97"/>
    </row>
    <row r="9" spans="2:9" ht="12.75">
      <c r="B9" s="4" t="s">
        <v>31</v>
      </c>
      <c r="C9" s="7"/>
      <c r="D9" s="9"/>
      <c r="E9" s="9"/>
      <c r="F9" s="9"/>
      <c r="H9" s="97"/>
      <c r="I9" s="22"/>
    </row>
    <row r="10" spans="2:9" ht="12.75">
      <c r="B10" s="4" t="s">
        <v>32</v>
      </c>
      <c r="C10" s="6"/>
      <c r="D10" s="12"/>
      <c r="E10" s="12"/>
      <c r="F10" s="12"/>
      <c r="G10" s="84"/>
      <c r="H10" s="6"/>
      <c r="I10" s="21"/>
    </row>
    <row r="11" spans="2:9" ht="12.75">
      <c r="B11" s="4" t="s">
        <v>33</v>
      </c>
      <c r="C11" s="7"/>
      <c r="D11" s="9"/>
      <c r="E11" s="9"/>
      <c r="F11" s="9"/>
      <c r="G11" s="84"/>
      <c r="H11" s="6"/>
      <c r="I11" s="21"/>
    </row>
    <row r="12" spans="2:9" ht="12.75">
      <c r="B12" s="4" t="s">
        <v>34</v>
      </c>
      <c r="C12" s="6"/>
      <c r="D12" s="5">
        <v>10</v>
      </c>
      <c r="E12" s="116"/>
      <c r="F12" s="116"/>
      <c r="H12" s="6"/>
      <c r="I12" s="21"/>
    </row>
    <row r="13" spans="2:9" ht="12.75">
      <c r="B13" s="72" t="s">
        <v>0</v>
      </c>
      <c r="C13" s="13"/>
      <c r="D13" s="9"/>
      <c r="E13" s="9"/>
      <c r="F13" s="9"/>
      <c r="G13" s="95" t="s">
        <v>16</v>
      </c>
      <c r="I13" s="21"/>
    </row>
    <row r="14" spans="2:9" ht="12.75">
      <c r="B14" s="4" t="s">
        <v>2</v>
      </c>
      <c r="C14" s="6"/>
      <c r="D14" s="11"/>
      <c r="E14" s="11"/>
      <c r="F14" s="11"/>
      <c r="G14" s="95" t="s">
        <v>17</v>
      </c>
      <c r="I14" s="21"/>
    </row>
    <row r="15" spans="2:9" ht="12.75">
      <c r="B15" s="3" t="s">
        <v>35</v>
      </c>
      <c r="C15" s="14"/>
      <c r="D15" s="9"/>
      <c r="E15" s="9"/>
      <c r="F15" s="9"/>
      <c r="G15" s="84"/>
      <c r="H15" s="4"/>
      <c r="I15" s="21"/>
    </row>
    <row r="16" spans="2:9" ht="12.75">
      <c r="B16" s="4" t="s">
        <v>36</v>
      </c>
      <c r="C16" s="6"/>
      <c r="D16" s="20"/>
      <c r="E16" s="11"/>
      <c r="F16" s="11"/>
      <c r="H16" s="4"/>
      <c r="I16" s="21"/>
    </row>
    <row r="17" spans="2:9" ht="12.75">
      <c r="B17" s="4" t="s">
        <v>37</v>
      </c>
      <c r="C17" s="6"/>
      <c r="D17" s="9"/>
      <c r="E17" s="9"/>
      <c r="F17" s="9"/>
      <c r="G17" s="84"/>
      <c r="H17" s="4"/>
      <c r="I17" s="21"/>
    </row>
    <row r="18" spans="2:9" ht="12.75">
      <c r="B18" s="4" t="s">
        <v>38</v>
      </c>
      <c r="C18" s="6"/>
      <c r="D18" s="20"/>
      <c r="E18" s="11"/>
      <c r="F18" s="11"/>
      <c r="H18" s="4"/>
      <c r="I18" s="21"/>
    </row>
    <row r="19" spans="2:9" ht="12.75">
      <c r="B19" s="3" t="s">
        <v>39</v>
      </c>
      <c r="C19" s="6"/>
      <c r="D19" s="9"/>
      <c r="E19" s="9"/>
      <c r="F19" s="9"/>
      <c r="G19" s="84"/>
      <c r="H19" s="4"/>
      <c r="I19" s="22"/>
    </row>
    <row r="20" spans="2:9" ht="12.75">
      <c r="B20" s="3"/>
      <c r="C20" s="6"/>
      <c r="D20" s="9"/>
      <c r="E20" s="9"/>
      <c r="F20" s="9"/>
      <c r="G20" s="84"/>
      <c r="H20" s="4"/>
      <c r="I20" s="22"/>
    </row>
    <row r="22" spans="1:7" ht="17.25" customHeight="1" thickBot="1">
      <c r="A22" s="120">
        <v>2</v>
      </c>
      <c r="B22" s="49" t="s">
        <v>40</v>
      </c>
      <c r="C22" s="50">
        <v>0</v>
      </c>
      <c r="D22" s="50">
        <v>1</v>
      </c>
      <c r="E22" s="50">
        <v>2</v>
      </c>
      <c r="F22" s="50">
        <v>3</v>
      </c>
      <c r="G22" s="33"/>
    </row>
    <row r="23" spans="2:7" ht="12.75">
      <c r="B23" s="6" t="s">
        <v>41</v>
      </c>
      <c r="C23" s="6"/>
      <c r="D23" s="7"/>
      <c r="E23" s="7"/>
      <c r="F23" s="51"/>
      <c r="G23" s="95" t="s">
        <v>18</v>
      </c>
    </row>
    <row r="24" spans="2:8" ht="12.75">
      <c r="B24" s="4" t="s">
        <v>42</v>
      </c>
      <c r="C24" s="24">
        <v>300</v>
      </c>
      <c r="D24" s="12"/>
      <c r="E24" s="12"/>
      <c r="F24" s="71"/>
      <c r="G24" s="95"/>
      <c r="H24" s="4"/>
    </row>
    <row r="25" spans="2:7" ht="12.75">
      <c r="B25" s="64" t="s">
        <v>63</v>
      </c>
      <c r="C25" s="9"/>
      <c r="D25" s="9"/>
      <c r="E25" s="9"/>
      <c r="F25" s="9"/>
      <c r="G25" s="84"/>
    </row>
    <row r="26" ht="9" customHeight="1"/>
    <row r="27" spans="2:9" ht="12.75">
      <c r="B27" s="4" t="s">
        <v>43</v>
      </c>
      <c r="C27" s="3">
        <v>0</v>
      </c>
      <c r="D27" s="9"/>
      <c r="E27" s="9"/>
      <c r="F27" s="9"/>
      <c r="G27" s="84"/>
      <c r="I27" s="70"/>
    </row>
    <row r="28" spans="2:8" ht="12.75">
      <c r="B28" s="4" t="s">
        <v>44</v>
      </c>
      <c r="C28" s="12"/>
      <c r="D28" s="12"/>
      <c r="E28" s="12"/>
      <c r="F28" s="12"/>
      <c r="G28" s="95"/>
      <c r="H28" s="4"/>
    </row>
    <row r="29" spans="2:8" ht="12.75">
      <c r="B29" s="4" t="s">
        <v>76</v>
      </c>
      <c r="C29" s="9"/>
      <c r="D29" s="9"/>
      <c r="E29" s="9"/>
      <c r="F29" s="9"/>
      <c r="G29" s="84"/>
      <c r="H29" s="96"/>
    </row>
    <row r="30" spans="4:8" ht="12.75">
      <c r="D30" s="9"/>
      <c r="E30" s="9"/>
      <c r="F30" s="9"/>
      <c r="G30" s="84"/>
      <c r="H30" s="97"/>
    </row>
    <row r="31" spans="2:7" ht="12.75">
      <c r="B31" s="4" t="s">
        <v>75</v>
      </c>
      <c r="C31" s="9"/>
      <c r="D31" s="9"/>
      <c r="E31" s="9"/>
      <c r="F31" s="9"/>
      <c r="G31" s="95"/>
    </row>
    <row r="32" spans="2:7" ht="12.75">
      <c r="B32" s="4" t="s">
        <v>79</v>
      </c>
      <c r="D32" s="9"/>
      <c r="E32" s="9"/>
      <c r="F32" s="9"/>
      <c r="G32" s="95"/>
    </row>
    <row r="33" spans="4:7" ht="12.75">
      <c r="D33" s="9"/>
      <c r="E33" s="9"/>
      <c r="F33" s="9"/>
      <c r="G33" s="95"/>
    </row>
    <row r="34" spans="4:7" ht="12.75">
      <c r="D34" s="9"/>
      <c r="E34" s="9"/>
      <c r="F34" s="9"/>
      <c r="G34" s="84"/>
    </row>
    <row r="35" spans="1:8" ht="13.5" thickBot="1">
      <c r="A35" s="120">
        <v>3</v>
      </c>
      <c r="B35" s="117" t="s">
        <v>169</v>
      </c>
      <c r="C35" s="50">
        <v>0</v>
      </c>
      <c r="D35" s="50">
        <v>1</v>
      </c>
      <c r="E35" s="50">
        <v>2</v>
      </c>
      <c r="F35" s="50">
        <v>3</v>
      </c>
      <c r="G35" s="33"/>
      <c r="H35" s="1"/>
    </row>
    <row r="36" spans="2:7" ht="12.75">
      <c r="B36" s="6" t="s">
        <v>65</v>
      </c>
      <c r="C36" s="6"/>
      <c r="D36" s="7"/>
      <c r="E36" s="7"/>
      <c r="F36" s="7"/>
      <c r="G36" s="84"/>
    </row>
    <row r="37" spans="2:8" ht="12.75">
      <c r="B37" s="75" t="s">
        <v>95</v>
      </c>
      <c r="C37" s="12"/>
      <c r="D37" s="12"/>
      <c r="E37" s="12"/>
      <c r="F37" s="12"/>
      <c r="G37" s="99" t="s">
        <v>94</v>
      </c>
      <c r="H37" s="56"/>
    </row>
    <row r="38" spans="2:7" ht="12.75">
      <c r="B38" s="83" t="s">
        <v>67</v>
      </c>
      <c r="C38" s="53"/>
      <c r="D38" s="53"/>
      <c r="E38" s="53"/>
      <c r="F38" s="53"/>
      <c r="G38" s="95" t="s">
        <v>19</v>
      </c>
    </row>
    <row r="40" spans="2:8" ht="12.75">
      <c r="B40" s="113" t="s">
        <v>160</v>
      </c>
      <c r="C40" s="80"/>
      <c r="D40" s="76" t="s">
        <v>3</v>
      </c>
      <c r="E40" s="78">
        <v>0.1</v>
      </c>
      <c r="F40" s="81"/>
      <c r="G40" s="95" t="s">
        <v>77</v>
      </c>
      <c r="H40" s="4"/>
    </row>
    <row r="41" spans="2:7" ht="12.75">
      <c r="B41" s="113" t="s">
        <v>163</v>
      </c>
      <c r="C41" s="114">
        <v>0.062</v>
      </c>
      <c r="D41" s="15"/>
      <c r="F41" s="89">
        <v>-30</v>
      </c>
      <c r="G41" s="33"/>
    </row>
    <row r="42" spans="3:7" ht="12.75">
      <c r="C42" s="17"/>
      <c r="D42" s="15"/>
      <c r="F42" s="3"/>
      <c r="G42" s="33"/>
    </row>
    <row r="43" spans="3:8" ht="12.75">
      <c r="C43" s="6"/>
      <c r="D43" s="6"/>
      <c r="E43" s="6"/>
      <c r="F43" s="6"/>
      <c r="H43" s="4"/>
    </row>
    <row r="44" spans="2:8" ht="16.5" thickBot="1">
      <c r="B44" s="103" t="s">
        <v>70</v>
      </c>
      <c r="H44" s="4"/>
    </row>
    <row r="45" spans="2:8" ht="16.5" customHeight="1">
      <c r="B45" s="64" t="s">
        <v>72</v>
      </c>
      <c r="H45" s="4"/>
    </row>
    <row r="46" spans="2:8" ht="16.5" customHeight="1">
      <c r="B46" s="64" t="s">
        <v>158</v>
      </c>
      <c r="H46" s="4"/>
    </row>
    <row r="47" spans="2:8" ht="16.5" customHeight="1">
      <c r="B47" s="64" t="s">
        <v>159</v>
      </c>
      <c r="H47" s="4"/>
    </row>
    <row r="48" spans="2:8" ht="16.5" customHeight="1">
      <c r="B48" s="64" t="s">
        <v>162</v>
      </c>
      <c r="H48" s="4"/>
    </row>
    <row r="49" spans="2:8" ht="16.5" customHeight="1">
      <c r="B49" s="82" t="s">
        <v>170</v>
      </c>
      <c r="H49" s="4"/>
    </row>
    <row r="50" spans="2:8" ht="12.75">
      <c r="B50" s="64" t="s">
        <v>161</v>
      </c>
      <c r="H50" s="4"/>
    </row>
    <row r="51" spans="2:8" ht="12.75">
      <c r="B51" s="30" t="s">
        <v>164</v>
      </c>
      <c r="H51" s="4"/>
    </row>
    <row r="52" spans="2:8" ht="12.75">
      <c r="B52" s="82" t="s">
        <v>165</v>
      </c>
      <c r="H52" s="4"/>
    </row>
    <row r="53" spans="2:8" ht="12.75">
      <c r="B53" s="64" t="s">
        <v>166</v>
      </c>
      <c r="H53" s="4"/>
    </row>
    <row r="54" spans="2:8" ht="12.75">
      <c r="B54" s="4" t="s">
        <v>167</v>
      </c>
      <c r="H54" s="4"/>
    </row>
    <row r="55" spans="2:8" ht="12.75">
      <c r="B55" s="64" t="s">
        <v>168</v>
      </c>
      <c r="H55" s="4"/>
    </row>
    <row r="56" spans="2:8" ht="12.75">
      <c r="B56" s="64"/>
      <c r="H56" s="4"/>
    </row>
    <row r="57" ht="12.75">
      <c r="H57" s="4"/>
    </row>
    <row r="58" ht="12.75">
      <c r="H58" s="4"/>
    </row>
    <row r="59" ht="12.75">
      <c r="H59" s="4"/>
    </row>
    <row r="60" ht="12.75">
      <c r="H60" s="4"/>
    </row>
    <row r="61" ht="12.75">
      <c r="H61" s="4"/>
    </row>
    <row r="62" spans="7:8" ht="12.75">
      <c r="G62" s="4"/>
      <c r="H62" s="4"/>
    </row>
    <row r="63" spans="7:9" ht="12.75">
      <c r="G63" s="4"/>
      <c r="H63" s="4"/>
      <c r="I63" s="3"/>
    </row>
    <row r="64" spans="2:8" ht="12" customHeight="1">
      <c r="B64" s="3" t="s">
        <v>51</v>
      </c>
      <c r="H64" s="4"/>
    </row>
    <row r="65" spans="2:8" ht="12" customHeight="1">
      <c r="B65" s="4" t="s">
        <v>52</v>
      </c>
      <c r="C65" s="3">
        <v>90</v>
      </c>
      <c r="D65" s="4">
        <f aca="true" t="shared" si="0" ref="D65:E67">C65</f>
        <v>90</v>
      </c>
      <c r="E65" s="4">
        <f t="shared" si="0"/>
        <v>90</v>
      </c>
      <c r="F65" s="27" t="s">
        <v>53</v>
      </c>
      <c r="G65" s="90"/>
      <c r="H65" s="4"/>
    </row>
    <row r="66" spans="2:8" ht="12.75">
      <c r="B66" s="4" t="s">
        <v>54</v>
      </c>
      <c r="C66" s="3">
        <v>10</v>
      </c>
      <c r="D66" s="4">
        <f t="shared" si="0"/>
        <v>10</v>
      </c>
      <c r="E66" s="4">
        <f t="shared" si="0"/>
        <v>10</v>
      </c>
      <c r="F66" s="55">
        <f>(C65+C66*0.85-C67*0.85)/360</f>
        <v>0.20277777777777778</v>
      </c>
      <c r="G66" s="91"/>
      <c r="H66" s="4"/>
    </row>
    <row r="67" spans="2:8" ht="12.75">
      <c r="B67" s="4" t="s">
        <v>55</v>
      </c>
      <c r="C67" s="3">
        <v>30</v>
      </c>
      <c r="D67" s="4">
        <f t="shared" si="0"/>
        <v>30</v>
      </c>
      <c r="E67" s="4">
        <f t="shared" si="0"/>
        <v>30</v>
      </c>
      <c r="H67" s="4"/>
    </row>
    <row r="68" ht="12.75">
      <c r="H68" s="4"/>
    </row>
    <row r="69" ht="12.75">
      <c r="H69" s="4"/>
    </row>
    <row r="70" ht="12.75">
      <c r="H70" s="4"/>
    </row>
    <row r="71" ht="12.75">
      <c r="H71" s="4"/>
    </row>
    <row r="72" ht="12.75">
      <c r="H72" s="4"/>
    </row>
    <row r="73" ht="12.75">
      <c r="H73" s="4"/>
    </row>
    <row r="74" ht="12.75">
      <c r="H74" s="4"/>
    </row>
    <row r="75" ht="12.75">
      <c r="H75" s="4"/>
    </row>
    <row r="76" ht="12.75">
      <c r="H76" s="4"/>
    </row>
    <row r="77" ht="12.75">
      <c r="H77" s="4"/>
    </row>
    <row r="78" ht="12.75">
      <c r="H78" s="4"/>
    </row>
    <row r="79" ht="12.75">
      <c r="H79" s="4"/>
    </row>
    <row r="80" ht="12.75">
      <c r="H80" s="4"/>
    </row>
    <row r="81" ht="12.75"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  <row r="110" ht="12.75">
      <c r="H110" s="4"/>
    </row>
  </sheetData>
  <printOptions headings="1" horizontalCentered="1" verticalCentered="1"/>
  <pageMargins left="0.7480314960629921" right="0.35433070866141736" top="0.85" bottom="0.6" header="0" footer="0"/>
  <pageSetup horizontalDpi="200" verticalDpi="200" orientation="portrait" paperSize="9" scale="98" r:id="rId1"/>
  <headerFooter alignWithMargins="0">
    <oddFooter>&amp;CPage &amp;P</oddFooter>
  </headerFooter>
  <rowBreaks count="1" manualBreakCount="1">
    <brk id="6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09"/>
  <sheetViews>
    <sheetView view="pageBreakPreview" zoomScaleSheetLayoutView="100" workbookViewId="0" topLeftCell="A1">
      <selection activeCell="A1" sqref="A1:G57"/>
    </sheetView>
  </sheetViews>
  <sheetFormatPr defaultColWidth="9.140625" defaultRowHeight="12.75"/>
  <cols>
    <col min="1" max="1" width="3.00390625" style="112" customWidth="1"/>
    <col min="2" max="2" width="28.28125" style="4" customWidth="1"/>
    <col min="3" max="6" width="8.7109375" style="4" customWidth="1"/>
    <col min="7" max="7" width="18.57421875" style="31" customWidth="1"/>
    <col min="8" max="8" width="18.140625" style="2" customWidth="1"/>
    <col min="9" max="9" width="12.7109375" style="4" customWidth="1"/>
    <col min="10" max="10" width="12.140625" style="4" customWidth="1"/>
    <col min="11" max="12" width="7.57421875" style="4" customWidth="1"/>
    <col min="13" max="16384" width="11.57421875" style="4" customWidth="1"/>
  </cols>
  <sheetData>
    <row r="1" ht="15.75">
      <c r="D1" s="98" t="s">
        <v>188</v>
      </c>
    </row>
    <row r="3" spans="2:10" ht="13.5" thickBot="1">
      <c r="B3" s="73" t="s">
        <v>69</v>
      </c>
      <c r="C3" s="93"/>
      <c r="D3" s="50">
        <v>1</v>
      </c>
      <c r="E3" s="50">
        <v>2</v>
      </c>
      <c r="F3" s="50">
        <v>3</v>
      </c>
      <c r="G3" s="118" t="s">
        <v>70</v>
      </c>
      <c r="H3" s="30"/>
      <c r="I3" s="6"/>
      <c r="J3" s="6"/>
    </row>
    <row r="4" spans="2:10" ht="12.75">
      <c r="B4" s="4" t="s">
        <v>27</v>
      </c>
      <c r="C4" s="7"/>
      <c r="D4" s="8">
        <v>60000</v>
      </c>
      <c r="E4" s="9"/>
      <c r="F4" s="9"/>
      <c r="G4" s="95" t="s">
        <v>15</v>
      </c>
      <c r="H4" s="96"/>
      <c r="I4" s="6"/>
      <c r="J4" s="6"/>
    </row>
    <row r="5" spans="2:10" ht="12.75">
      <c r="B5" s="4" t="s">
        <v>28</v>
      </c>
      <c r="C5" s="7"/>
      <c r="D5" s="8">
        <v>10</v>
      </c>
      <c r="E5" s="9"/>
      <c r="F5" s="9"/>
      <c r="G5" s="84"/>
      <c r="H5" s="96"/>
      <c r="I5" s="6"/>
      <c r="J5" s="6"/>
    </row>
    <row r="6" spans="2:10" ht="12.75">
      <c r="B6" s="4" t="s">
        <v>29</v>
      </c>
      <c r="C6" s="6"/>
      <c r="D6" s="3">
        <v>8.5</v>
      </c>
      <c r="E6" s="10"/>
      <c r="F6" s="10"/>
      <c r="G6" s="88"/>
      <c r="H6" s="97"/>
      <c r="I6" s="6"/>
      <c r="J6" s="6"/>
    </row>
    <row r="7" spans="2:7" ht="12.75">
      <c r="B7" s="4" t="s">
        <v>10</v>
      </c>
      <c r="C7" s="6"/>
      <c r="D7" s="15">
        <v>0.04</v>
      </c>
      <c r="E7" s="15">
        <f>D7</f>
        <v>0.04</v>
      </c>
      <c r="F7" s="15">
        <f>E7</f>
        <v>0.04</v>
      </c>
      <c r="G7" s="88"/>
    </row>
    <row r="8" spans="1:8" ht="18.75" customHeight="1" thickBot="1">
      <c r="A8" s="120">
        <v>1</v>
      </c>
      <c r="B8" s="49" t="s">
        <v>30</v>
      </c>
      <c r="C8" s="49"/>
      <c r="D8" s="50">
        <v>1</v>
      </c>
      <c r="E8" s="50">
        <v>2</v>
      </c>
      <c r="F8" s="50">
        <v>3</v>
      </c>
      <c r="G8" s="33"/>
      <c r="H8" s="1"/>
    </row>
    <row r="9" spans="2:9" ht="12.75">
      <c r="B9" s="4" t="s">
        <v>31</v>
      </c>
      <c r="C9" s="7"/>
      <c r="D9" s="9"/>
      <c r="E9" s="9"/>
      <c r="F9" s="9"/>
      <c r="H9" s="1"/>
      <c r="I9" s="22"/>
    </row>
    <row r="10" spans="2:9" ht="12.75">
      <c r="B10" s="4" t="s">
        <v>32</v>
      </c>
      <c r="C10" s="6"/>
      <c r="D10" s="12"/>
      <c r="E10" s="12"/>
      <c r="F10" s="12"/>
      <c r="G10" s="84"/>
      <c r="I10" s="21"/>
    </row>
    <row r="11" spans="2:9" ht="12.75">
      <c r="B11" s="4" t="s">
        <v>33</v>
      </c>
      <c r="C11" s="7"/>
      <c r="D11" s="9"/>
      <c r="E11" s="9"/>
      <c r="F11" s="9"/>
      <c r="G11" s="84"/>
      <c r="I11" s="21"/>
    </row>
    <row r="12" spans="2:9" ht="12.75">
      <c r="B12" s="4" t="s">
        <v>34</v>
      </c>
      <c r="C12" s="6"/>
      <c r="D12" s="5">
        <v>10</v>
      </c>
      <c r="E12" s="5">
        <f>D12</f>
        <v>10</v>
      </c>
      <c r="F12" s="5">
        <f>E12</f>
        <v>10</v>
      </c>
      <c r="I12" s="21"/>
    </row>
    <row r="13" spans="2:9" ht="12.75">
      <c r="B13" s="72" t="s">
        <v>0</v>
      </c>
      <c r="C13" s="13"/>
      <c r="D13" s="9"/>
      <c r="E13" s="9"/>
      <c r="F13" s="9"/>
      <c r="I13" s="21"/>
    </row>
    <row r="14" spans="2:9" ht="12.75">
      <c r="B14" s="4" t="s">
        <v>2</v>
      </c>
      <c r="C14" s="6"/>
      <c r="D14" s="11"/>
      <c r="E14" s="11"/>
      <c r="F14" s="11"/>
      <c r="I14" s="95"/>
    </row>
    <row r="15" spans="2:9" ht="12.75">
      <c r="B15" s="3" t="s">
        <v>35</v>
      </c>
      <c r="C15" s="14"/>
      <c r="D15" s="9"/>
      <c r="E15" s="9"/>
      <c r="F15" s="9"/>
      <c r="G15" s="84"/>
      <c r="I15" s="21"/>
    </row>
    <row r="16" spans="2:9" ht="12.75">
      <c r="B16" s="4" t="s">
        <v>36</v>
      </c>
      <c r="C16" s="6"/>
      <c r="D16" s="42"/>
      <c r="E16" s="20"/>
      <c r="F16" s="20"/>
      <c r="G16" s="95" t="s">
        <v>16</v>
      </c>
      <c r="I16" s="21"/>
    </row>
    <row r="17" spans="2:9" ht="12.75">
      <c r="B17" s="4" t="s">
        <v>37</v>
      </c>
      <c r="C17" s="6"/>
      <c r="D17" s="9"/>
      <c r="E17" s="9"/>
      <c r="F17" s="9"/>
      <c r="G17" s="84"/>
      <c r="I17" s="21"/>
    </row>
    <row r="18" spans="2:9" ht="12.75">
      <c r="B18" s="4" t="s">
        <v>38</v>
      </c>
      <c r="C18" s="6"/>
      <c r="D18" s="20"/>
      <c r="E18" s="20"/>
      <c r="F18" s="20"/>
      <c r="I18" s="21"/>
    </row>
    <row r="19" spans="2:9" ht="12.75">
      <c r="B19" s="3" t="s">
        <v>39</v>
      </c>
      <c r="C19" s="6"/>
      <c r="D19" s="9"/>
      <c r="E19" s="9"/>
      <c r="F19" s="9"/>
      <c r="G19" s="84"/>
      <c r="I19" s="22"/>
    </row>
    <row r="20" spans="2:9" ht="12.75">
      <c r="B20" s="3"/>
      <c r="C20" s="6"/>
      <c r="D20" s="9"/>
      <c r="E20" s="9"/>
      <c r="F20" s="9"/>
      <c r="G20" s="84"/>
      <c r="I20" s="22"/>
    </row>
    <row r="22" spans="1:8" ht="17.25" customHeight="1" thickBot="1">
      <c r="A22" s="120">
        <v>2</v>
      </c>
      <c r="B22" s="49" t="s">
        <v>40</v>
      </c>
      <c r="C22" s="50">
        <v>0</v>
      </c>
      <c r="D22" s="50">
        <v>1</v>
      </c>
      <c r="E22" s="50">
        <v>2</v>
      </c>
      <c r="F22" s="50">
        <v>3</v>
      </c>
      <c r="H22" s="1"/>
    </row>
    <row r="23" spans="2:6" ht="12.75">
      <c r="B23" s="6" t="s">
        <v>41</v>
      </c>
      <c r="C23" s="6"/>
      <c r="D23" s="7"/>
      <c r="E23" s="7"/>
      <c r="F23" s="51"/>
    </row>
    <row r="24" spans="2:6" ht="12.75">
      <c r="B24" s="4" t="s">
        <v>42</v>
      </c>
      <c r="C24" s="24">
        <v>300</v>
      </c>
      <c r="D24" s="12"/>
      <c r="E24" s="12"/>
      <c r="F24" s="71"/>
    </row>
    <row r="25" spans="2:8" ht="12.75">
      <c r="B25" s="64" t="s">
        <v>63</v>
      </c>
      <c r="C25" s="9"/>
      <c r="D25" s="9"/>
      <c r="E25" s="9"/>
      <c r="F25" s="9"/>
      <c r="G25" s="95" t="s">
        <v>17</v>
      </c>
      <c r="H25" s="52"/>
    </row>
    <row r="26" ht="9" customHeight="1"/>
    <row r="27" spans="2:9" ht="12.75">
      <c r="B27" s="4" t="s">
        <v>43</v>
      </c>
      <c r="C27" s="3">
        <v>210</v>
      </c>
      <c r="G27" s="84"/>
      <c r="I27" s="70"/>
    </row>
    <row r="28" spans="2:7" ht="12.75">
      <c r="B28" s="4" t="s">
        <v>44</v>
      </c>
      <c r="C28" s="24">
        <v>90</v>
      </c>
      <c r="D28" s="12"/>
      <c r="E28" s="12"/>
      <c r="F28" s="12"/>
      <c r="G28" s="95"/>
    </row>
    <row r="29" spans="2:7" ht="12.75">
      <c r="B29" s="4" t="s">
        <v>76</v>
      </c>
      <c r="C29" s="9"/>
      <c r="D29" s="9"/>
      <c r="E29" s="9"/>
      <c r="F29" s="9"/>
      <c r="G29" s="84"/>
    </row>
    <row r="30" spans="4:7" ht="12.75">
      <c r="D30" s="9"/>
      <c r="E30" s="9"/>
      <c r="F30" s="9"/>
      <c r="G30" s="84"/>
    </row>
    <row r="31" spans="2:7" ht="12.75">
      <c r="B31" s="4" t="s">
        <v>75</v>
      </c>
      <c r="C31" s="9"/>
      <c r="D31" s="9"/>
      <c r="E31" s="9"/>
      <c r="F31" s="9"/>
      <c r="G31" s="95" t="s">
        <v>18</v>
      </c>
    </row>
    <row r="32" spans="2:6" ht="12.75">
      <c r="B32" s="4" t="s">
        <v>79</v>
      </c>
      <c r="D32" s="9"/>
      <c r="E32" s="9"/>
      <c r="F32" s="9"/>
    </row>
    <row r="33" spans="4:7" ht="12.75">
      <c r="D33" s="9"/>
      <c r="E33" s="9"/>
      <c r="F33" s="9"/>
      <c r="G33" s="95"/>
    </row>
    <row r="34" spans="4:6" ht="12.75">
      <c r="D34" s="9"/>
      <c r="E34" s="9"/>
      <c r="F34" s="9"/>
    </row>
    <row r="35" spans="1:7" ht="13.5" thickBot="1">
      <c r="A35" s="120">
        <v>3</v>
      </c>
      <c r="B35" s="73" t="s">
        <v>5</v>
      </c>
      <c r="C35" s="50">
        <v>0</v>
      </c>
      <c r="D35" s="50">
        <v>1</v>
      </c>
      <c r="E35" s="50">
        <v>2</v>
      </c>
      <c r="F35" s="50">
        <v>3</v>
      </c>
      <c r="G35" s="33"/>
    </row>
    <row r="36" spans="2:7" ht="12.75">
      <c r="B36" s="6" t="s">
        <v>39</v>
      </c>
      <c r="C36" s="6"/>
      <c r="D36" s="7"/>
      <c r="E36" s="7"/>
      <c r="F36" s="7"/>
      <c r="G36" s="84"/>
    </row>
    <row r="37" spans="2:7" ht="12.75">
      <c r="B37" s="75" t="s">
        <v>95</v>
      </c>
      <c r="C37" s="7"/>
      <c r="D37" s="7"/>
      <c r="E37" s="7"/>
      <c r="F37" s="7"/>
      <c r="G37" s="99"/>
    </row>
    <row r="38" spans="2:7" ht="12.75">
      <c r="B38" s="100" t="s">
        <v>100</v>
      </c>
      <c r="C38" s="12"/>
      <c r="D38" s="12"/>
      <c r="E38" s="12"/>
      <c r="F38" s="12"/>
      <c r="G38" s="99"/>
    </row>
    <row r="39" spans="2:8" ht="12.75">
      <c r="B39" s="119" t="s">
        <v>5</v>
      </c>
      <c r="C39" s="53"/>
      <c r="D39" s="53"/>
      <c r="E39" s="53"/>
      <c r="F39" s="53"/>
      <c r="G39" s="95" t="s">
        <v>18</v>
      </c>
      <c r="H39" s="54"/>
    </row>
    <row r="40" ht="12.75">
      <c r="H40" s="1"/>
    </row>
    <row r="41" spans="3:8" ht="12.75">
      <c r="C41" s="122" t="s">
        <v>175</v>
      </c>
      <c r="E41" s="122" t="s">
        <v>176</v>
      </c>
      <c r="G41" s="95" t="s">
        <v>19</v>
      </c>
      <c r="H41" s="4"/>
    </row>
    <row r="42" spans="2:7" ht="12.75">
      <c r="B42" s="82" t="s">
        <v>177</v>
      </c>
      <c r="C42" s="80"/>
      <c r="E42" s="125">
        <v>0.044</v>
      </c>
      <c r="G42" s="33"/>
    </row>
    <row r="43" spans="2:7" ht="12.75">
      <c r="B43" s="124" t="s">
        <v>179</v>
      </c>
      <c r="C43" s="126"/>
      <c r="D43" s="15"/>
      <c r="E43" s="127">
        <v>0.16966681337218148</v>
      </c>
      <c r="F43" s="89"/>
      <c r="G43" s="33"/>
    </row>
    <row r="44" spans="2:7" ht="12.75">
      <c r="B44" s="124" t="s">
        <v>178</v>
      </c>
      <c r="C44" s="126"/>
      <c r="D44" s="15"/>
      <c r="E44" s="127">
        <v>-0.09013673927035971</v>
      </c>
      <c r="F44" s="89"/>
      <c r="G44" s="95" t="s">
        <v>77</v>
      </c>
    </row>
    <row r="45" spans="2:7" ht="12.75">
      <c r="B45" s="123"/>
      <c r="C45" s="114"/>
      <c r="D45" s="15"/>
      <c r="F45" s="89"/>
      <c r="G45" s="33"/>
    </row>
    <row r="46" spans="2:7" ht="16.5" thickBot="1">
      <c r="B46" s="103" t="s">
        <v>70</v>
      </c>
      <c r="C46" s="114"/>
      <c r="D46" s="15"/>
      <c r="F46" s="89"/>
      <c r="G46" s="33"/>
    </row>
    <row r="47" spans="2:7" ht="15.75" customHeight="1">
      <c r="B47" s="64" t="s">
        <v>72</v>
      </c>
      <c r="C47" s="31"/>
      <c r="D47" s="76"/>
      <c r="E47" s="78"/>
      <c r="F47" s="89"/>
      <c r="G47" s="33"/>
    </row>
    <row r="48" spans="2:7" ht="15.75" customHeight="1">
      <c r="B48" s="82" t="s">
        <v>173</v>
      </c>
      <c r="C48" s="31"/>
      <c r="D48" s="34"/>
      <c r="E48" s="31"/>
      <c r="F48" s="89"/>
      <c r="G48" s="33"/>
    </row>
    <row r="49" spans="2:8" ht="15.75" customHeight="1">
      <c r="B49" s="82" t="s">
        <v>174</v>
      </c>
      <c r="C49" s="6"/>
      <c r="D49" s="6"/>
      <c r="E49" s="6"/>
      <c r="F49" s="6"/>
      <c r="H49" s="4"/>
    </row>
    <row r="50" spans="2:8" ht="15.75" customHeight="1">
      <c r="B50" s="82" t="s">
        <v>185</v>
      </c>
      <c r="H50" s="4"/>
    </row>
    <row r="51" spans="2:8" ht="15.75" customHeight="1">
      <c r="B51" s="82" t="s">
        <v>180</v>
      </c>
      <c r="H51" s="4"/>
    </row>
    <row r="52" spans="2:8" ht="15.75" customHeight="1">
      <c r="B52" s="128" t="s">
        <v>181</v>
      </c>
      <c r="H52" s="4"/>
    </row>
    <row r="53" spans="2:8" ht="15.75" customHeight="1">
      <c r="B53" s="82" t="s">
        <v>186</v>
      </c>
      <c r="H53" s="4"/>
    </row>
    <row r="54" spans="2:8" ht="15.75" customHeight="1">
      <c r="B54" s="64" t="s">
        <v>183</v>
      </c>
      <c r="H54" s="4"/>
    </row>
    <row r="55" spans="2:8" ht="15.75" customHeight="1">
      <c r="B55" s="82" t="s">
        <v>184</v>
      </c>
      <c r="H55" s="4"/>
    </row>
    <row r="56" spans="2:8" ht="15.75" customHeight="1">
      <c r="B56" s="82" t="s">
        <v>182</v>
      </c>
      <c r="H56" s="4"/>
    </row>
    <row r="57" ht="12.75">
      <c r="H57" s="4"/>
    </row>
    <row r="58" ht="12.75">
      <c r="H58" s="4"/>
    </row>
    <row r="59" ht="12.75">
      <c r="H59" s="4"/>
    </row>
    <row r="60" ht="12.75">
      <c r="H60" s="4"/>
    </row>
    <row r="61" spans="7:8" ht="12.75">
      <c r="G61" s="4"/>
      <c r="H61" s="4"/>
    </row>
    <row r="62" spans="7:9" ht="12.75">
      <c r="G62" s="4"/>
      <c r="H62" s="4"/>
      <c r="I62" s="3"/>
    </row>
    <row r="63" spans="2:8" ht="12" customHeight="1">
      <c r="B63" s="3" t="s">
        <v>51</v>
      </c>
      <c r="H63" s="4"/>
    </row>
    <row r="64" spans="2:8" ht="12" customHeight="1">
      <c r="B64" s="4" t="s">
        <v>52</v>
      </c>
      <c r="C64" s="3">
        <v>90</v>
      </c>
      <c r="D64" s="4">
        <f aca="true" t="shared" si="0" ref="D64:E66">C64</f>
        <v>90</v>
      </c>
      <c r="E64" s="4">
        <f t="shared" si="0"/>
        <v>90</v>
      </c>
      <c r="F64" s="27" t="s">
        <v>53</v>
      </c>
      <c r="G64" s="90"/>
      <c r="H64" s="4"/>
    </row>
    <row r="65" spans="2:8" ht="12.75">
      <c r="B65" s="4" t="s">
        <v>54</v>
      </c>
      <c r="C65" s="3">
        <v>10</v>
      </c>
      <c r="D65" s="4">
        <f t="shared" si="0"/>
        <v>10</v>
      </c>
      <c r="E65" s="4">
        <f t="shared" si="0"/>
        <v>10</v>
      </c>
      <c r="F65" s="55">
        <f>(C64+C65*0.85-C66*0.85)/360</f>
        <v>0.20277777777777778</v>
      </c>
      <c r="G65" s="91"/>
      <c r="H65" s="4"/>
    </row>
    <row r="66" spans="2:8" ht="12.75">
      <c r="B66" s="4" t="s">
        <v>55</v>
      </c>
      <c r="C66" s="3">
        <v>30</v>
      </c>
      <c r="D66" s="4">
        <f t="shared" si="0"/>
        <v>30</v>
      </c>
      <c r="E66" s="4">
        <f t="shared" si="0"/>
        <v>30</v>
      </c>
      <c r="H66" s="4"/>
    </row>
    <row r="67" ht="12.75">
      <c r="H67" s="4"/>
    </row>
    <row r="68" ht="12.75">
      <c r="H68" s="4"/>
    </row>
    <row r="69" ht="12.75">
      <c r="H69" s="4"/>
    </row>
    <row r="70" ht="12.75">
      <c r="H70" s="4"/>
    </row>
    <row r="71" ht="12.75">
      <c r="H71" s="4"/>
    </row>
    <row r="72" ht="12.75">
      <c r="H72" s="4"/>
    </row>
    <row r="73" ht="12.75">
      <c r="H73" s="4"/>
    </row>
    <row r="74" ht="12.75">
      <c r="H74" s="4"/>
    </row>
    <row r="75" ht="12.75">
      <c r="H75" s="4"/>
    </row>
    <row r="76" ht="12.75">
      <c r="H76" s="4"/>
    </row>
    <row r="77" ht="12.75">
      <c r="H77" s="4"/>
    </row>
    <row r="78" ht="12.75">
      <c r="H78" s="4"/>
    </row>
    <row r="79" ht="12.75">
      <c r="H79" s="4"/>
    </row>
    <row r="80" ht="12.75">
      <c r="H80" s="4"/>
    </row>
    <row r="81" ht="12.75"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  <row r="100" ht="12.75">
      <c r="H100" s="4"/>
    </row>
    <row r="101" ht="12.75">
      <c r="H101" s="4"/>
    </row>
    <row r="102" ht="12.75">
      <c r="H102" s="4"/>
    </row>
    <row r="103" ht="12.75">
      <c r="H103" s="4"/>
    </row>
    <row r="104" ht="12.75">
      <c r="H104" s="4"/>
    </row>
    <row r="105" ht="12.75">
      <c r="H105" s="4"/>
    </row>
    <row r="106" ht="12.75">
      <c r="H106" s="4"/>
    </row>
    <row r="107" ht="12.75">
      <c r="H107" s="4"/>
    </row>
    <row r="108" ht="12.75">
      <c r="H108" s="4"/>
    </row>
    <row r="109" ht="12.75">
      <c r="H109" s="4"/>
    </row>
  </sheetData>
  <printOptions headings="1" horizontalCentered="1" verticalCentered="1"/>
  <pageMargins left="0.7480314960629921" right="0.35433070866141736" top="0.95" bottom="0.81" header="0" footer="0"/>
  <pageSetup horizontalDpi="200" verticalDpi="200" orientation="portrait" paperSize="9" scale="91" r:id="rId1"/>
  <headerFooter alignWithMargins="0">
    <oddFooter>&amp;CPage &amp;P</oddFooter>
  </headerFooter>
  <rowBreaks count="2" manualBreakCount="2">
    <brk id="57" max="6" man="1"/>
    <brk id="6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M40"/>
  <sheetViews>
    <sheetView view="pageBreakPreview" zoomScaleSheetLayoutView="100" workbookViewId="0" topLeftCell="A31">
      <selection activeCell="A1" sqref="A1:J45"/>
    </sheetView>
  </sheetViews>
  <sheetFormatPr defaultColWidth="9.140625" defaultRowHeight="12.75"/>
  <cols>
    <col min="1" max="1" width="1.8515625" style="4" customWidth="1"/>
    <col min="2" max="2" width="21.00390625" style="4" customWidth="1"/>
    <col min="3" max="3" width="5.8515625" style="4" customWidth="1"/>
    <col min="4" max="9" width="8.57421875" style="4" customWidth="1"/>
    <col min="10" max="10" width="3.421875" style="4" customWidth="1"/>
    <col min="11" max="12" width="9.28125" style="4" customWidth="1"/>
    <col min="13" max="13" width="5.7109375" style="31" customWidth="1"/>
    <col min="14" max="16384" width="8.8515625" style="4" customWidth="1"/>
  </cols>
  <sheetData>
    <row r="1" ht="15.75">
      <c r="E1" s="98" t="s">
        <v>196</v>
      </c>
    </row>
    <row r="2" ht="12.75">
      <c r="H2" s="32"/>
    </row>
    <row r="3" spans="2:8" ht="15.75">
      <c r="B3" s="18" t="s">
        <v>6</v>
      </c>
      <c r="C3" s="3"/>
      <c r="H3" s="32"/>
    </row>
    <row r="4" spans="2:13" ht="12.75">
      <c r="B4" s="4" t="s">
        <v>7</v>
      </c>
      <c r="D4" s="32">
        <v>500</v>
      </c>
      <c r="F4" s="4" t="s">
        <v>8</v>
      </c>
      <c r="I4" s="32">
        <v>500</v>
      </c>
      <c r="K4" s="32"/>
      <c r="M4" s="33"/>
    </row>
    <row r="5" spans="2:13" ht="12.75">
      <c r="B5" s="4" t="s">
        <v>23</v>
      </c>
      <c r="D5" s="32">
        <v>5</v>
      </c>
      <c r="F5" s="4" t="s">
        <v>10</v>
      </c>
      <c r="I5" s="57">
        <v>0.06</v>
      </c>
      <c r="M5" s="33"/>
    </row>
    <row r="6" spans="2:13" ht="12.75">
      <c r="B6" s="64" t="s">
        <v>11</v>
      </c>
      <c r="D6" s="32">
        <v>15</v>
      </c>
      <c r="F6" s="4" t="s">
        <v>12</v>
      </c>
      <c r="I6" s="57">
        <v>0.35</v>
      </c>
      <c r="M6" s="34"/>
    </row>
    <row r="7" spans="2:13" ht="12.75">
      <c r="B7" s="4" t="s">
        <v>9</v>
      </c>
      <c r="C7" s="32"/>
      <c r="D7" s="32">
        <v>50</v>
      </c>
      <c r="F7" s="4" t="s">
        <v>13</v>
      </c>
      <c r="I7" s="57">
        <v>0.1</v>
      </c>
      <c r="M7" s="34"/>
    </row>
    <row r="8" spans="3:13" ht="12.75">
      <c r="C8" s="32"/>
      <c r="G8" s="57"/>
      <c r="M8" s="34"/>
    </row>
    <row r="10" spans="2:12" ht="15.75">
      <c r="B10" s="18" t="s">
        <v>14</v>
      </c>
      <c r="C10" s="3"/>
      <c r="D10" s="58">
        <v>0</v>
      </c>
      <c r="E10" s="58">
        <v>1</v>
      </c>
      <c r="F10" s="58">
        <v>2</v>
      </c>
      <c r="G10" s="58">
        <v>3</v>
      </c>
      <c r="H10" s="58">
        <v>4</v>
      </c>
      <c r="I10" s="58">
        <v>5</v>
      </c>
      <c r="J10" s="31"/>
      <c r="K10" s="31"/>
      <c r="L10" s="31"/>
    </row>
    <row r="11" spans="2:13" ht="12.75">
      <c r="B11" s="35" t="s">
        <v>2</v>
      </c>
      <c r="C11" s="36" t="s">
        <v>15</v>
      </c>
      <c r="E11" s="37"/>
      <c r="F11" s="38"/>
      <c r="G11" s="38"/>
      <c r="H11" s="38"/>
      <c r="I11" s="38"/>
      <c r="J11" s="39"/>
      <c r="K11" s="39"/>
      <c r="L11" s="39"/>
      <c r="M11" s="39"/>
    </row>
    <row r="12" spans="2:13" ht="12.75">
      <c r="B12" s="35" t="s">
        <v>21</v>
      </c>
      <c r="E12" s="40"/>
      <c r="F12" s="41"/>
      <c r="G12" s="41"/>
      <c r="H12" s="41"/>
      <c r="I12" s="41"/>
      <c r="J12" s="39"/>
      <c r="K12" s="39"/>
      <c r="L12" s="39"/>
      <c r="M12" s="39"/>
    </row>
    <row r="13" spans="2:13" ht="12.75">
      <c r="B13" s="35" t="s">
        <v>22</v>
      </c>
      <c r="E13" s="42"/>
      <c r="F13" s="20"/>
      <c r="G13" s="20"/>
      <c r="H13" s="20"/>
      <c r="I13" s="20"/>
      <c r="J13" s="39"/>
      <c r="K13" s="39"/>
      <c r="L13" s="39"/>
      <c r="M13" s="39"/>
    </row>
    <row r="14" spans="2:13" ht="12.75">
      <c r="B14" s="4" t="s">
        <v>192</v>
      </c>
      <c r="E14" s="41"/>
      <c r="F14" s="41"/>
      <c r="G14" s="41"/>
      <c r="H14" s="41"/>
      <c r="I14" s="41"/>
      <c r="J14" s="39"/>
      <c r="K14" s="39"/>
      <c r="L14" s="39"/>
      <c r="M14" s="39"/>
    </row>
    <row r="15" spans="5:12" ht="12.75">
      <c r="E15" s="6"/>
      <c r="F15" s="6"/>
      <c r="G15" s="6"/>
      <c r="H15" s="6"/>
      <c r="I15" s="6"/>
      <c r="J15" s="31"/>
      <c r="K15" s="31"/>
      <c r="L15" s="31"/>
    </row>
    <row r="16" spans="2:12" ht="12.75">
      <c r="B16" s="4" t="s">
        <v>99</v>
      </c>
      <c r="C16" s="36" t="s">
        <v>16</v>
      </c>
      <c r="D16" s="43"/>
      <c r="E16" s="44"/>
      <c r="F16" s="6"/>
      <c r="G16" s="6"/>
      <c r="H16" s="6"/>
      <c r="I16" s="6"/>
      <c r="J16" s="31"/>
      <c r="K16" s="31"/>
      <c r="L16" s="31"/>
    </row>
    <row r="17" spans="5:12" ht="12.75">
      <c r="E17" s="6"/>
      <c r="F17" s="6"/>
      <c r="G17" s="6"/>
      <c r="H17" s="6"/>
      <c r="I17" s="6"/>
      <c r="J17" s="31"/>
      <c r="K17" s="31"/>
      <c r="L17" s="31"/>
    </row>
    <row r="18" spans="2:13" ht="12.75">
      <c r="B18" s="4" t="s">
        <v>100</v>
      </c>
      <c r="D18" s="45"/>
      <c r="E18" s="29"/>
      <c r="F18" s="11"/>
      <c r="G18" s="11"/>
      <c r="H18" s="29"/>
      <c r="I18" s="20"/>
      <c r="J18" s="39"/>
      <c r="K18" s="39"/>
      <c r="L18" s="39"/>
      <c r="M18" s="39"/>
    </row>
    <row r="19" spans="2:13" ht="12.75">
      <c r="B19" s="3" t="s">
        <v>5</v>
      </c>
      <c r="C19" s="36" t="s">
        <v>17</v>
      </c>
      <c r="D19" s="59"/>
      <c r="E19" s="59"/>
      <c r="F19" s="59"/>
      <c r="G19" s="59"/>
      <c r="H19" s="59"/>
      <c r="I19" s="59"/>
      <c r="J19" s="39"/>
      <c r="K19" s="39"/>
      <c r="L19" s="39"/>
      <c r="M19" s="39"/>
    </row>
    <row r="20" spans="10:12" ht="12.75">
      <c r="J20" s="31"/>
      <c r="K20" s="31"/>
      <c r="L20" s="31"/>
    </row>
    <row r="21" spans="3:12" ht="12.75">
      <c r="C21" s="36" t="s">
        <v>18</v>
      </c>
      <c r="D21" s="32" t="s">
        <v>4</v>
      </c>
      <c r="E21" s="60" t="s">
        <v>1</v>
      </c>
      <c r="G21" s="17" t="s">
        <v>3</v>
      </c>
      <c r="H21" s="57">
        <f>I$7</f>
        <v>0.1</v>
      </c>
      <c r="I21" s="46"/>
      <c r="J21" s="31"/>
      <c r="K21" s="31"/>
      <c r="L21" s="39"/>
    </row>
    <row r="22" spans="10:12" ht="12.75">
      <c r="J22" s="31"/>
      <c r="K22" s="31"/>
      <c r="L22" s="31"/>
    </row>
    <row r="23" spans="10:12" ht="12.75">
      <c r="J23" s="31"/>
      <c r="K23" s="31"/>
      <c r="L23" s="31"/>
    </row>
    <row r="24" spans="2:12" ht="15.75">
      <c r="B24" s="18" t="s">
        <v>24</v>
      </c>
      <c r="C24" s="3"/>
      <c r="D24" s="58">
        <v>0</v>
      </c>
      <c r="E24" s="58">
        <v>1</v>
      </c>
      <c r="F24" s="58">
        <v>2</v>
      </c>
      <c r="G24" s="58">
        <v>3</v>
      </c>
      <c r="H24" s="58">
        <v>4</v>
      </c>
      <c r="I24" s="58">
        <v>5</v>
      </c>
      <c r="J24" s="31"/>
      <c r="K24" s="31"/>
      <c r="L24" s="31"/>
    </row>
    <row r="25" spans="2:12" ht="12.75">
      <c r="B25" s="61" t="s">
        <v>25</v>
      </c>
      <c r="C25" s="36" t="s">
        <v>19</v>
      </c>
      <c r="E25" s="43"/>
      <c r="J25" s="31"/>
      <c r="K25" s="31"/>
      <c r="L25" s="31"/>
    </row>
    <row r="26" spans="5:12" ht="12.75">
      <c r="E26" s="28"/>
      <c r="J26" s="31"/>
      <c r="K26" s="31"/>
      <c r="L26" s="31"/>
    </row>
    <row r="27" spans="2:12" ht="12.75">
      <c r="B27" s="3"/>
      <c r="C27" s="36" t="s">
        <v>18</v>
      </c>
      <c r="D27" s="32" t="s">
        <v>4</v>
      </c>
      <c r="E27" s="60" t="s">
        <v>1</v>
      </c>
      <c r="G27" s="3" t="s">
        <v>3</v>
      </c>
      <c r="H27" s="15">
        <f>I$7</f>
        <v>0.1</v>
      </c>
      <c r="I27" s="46"/>
      <c r="J27" s="31"/>
      <c r="K27" s="31"/>
      <c r="L27" s="39"/>
    </row>
    <row r="29" spans="2:3" ht="15.75">
      <c r="B29" s="18" t="s">
        <v>20</v>
      </c>
      <c r="C29" s="3"/>
    </row>
    <row r="30" spans="2:13" s="47" customFormat="1" ht="12">
      <c r="B30" s="62" t="s">
        <v>189</v>
      </c>
      <c r="M30" s="48"/>
    </row>
    <row r="31" spans="2:13" s="47" customFormat="1" ht="12">
      <c r="B31" s="62" t="s">
        <v>190</v>
      </c>
      <c r="M31" s="48"/>
    </row>
    <row r="32" spans="2:13" s="47" customFormat="1" ht="12">
      <c r="B32" s="47" t="s">
        <v>191</v>
      </c>
      <c r="M32" s="48"/>
    </row>
    <row r="33" s="47" customFormat="1" ht="12">
      <c r="M33" s="48"/>
    </row>
    <row r="34" spans="2:13" s="47" customFormat="1" ht="12">
      <c r="B34" s="62" t="s">
        <v>193</v>
      </c>
      <c r="M34" s="48"/>
    </row>
    <row r="35" s="47" customFormat="1" ht="12">
      <c r="M35" s="48"/>
    </row>
    <row r="36" ht="12.75">
      <c r="B36" s="62" t="s">
        <v>194</v>
      </c>
    </row>
    <row r="38" ht="12.75">
      <c r="B38" s="62" t="s">
        <v>195</v>
      </c>
    </row>
    <row r="40" ht="12.75">
      <c r="B40" s="63" t="s">
        <v>26</v>
      </c>
    </row>
  </sheetData>
  <printOptions headings="1" horizontalCentered="1" verticalCentered="1"/>
  <pageMargins left="0.7480314960629921" right="0.7480314960629921" top="0.6692913385826772" bottom="0.35433070866141736" header="0.5118110236220472" footer="0.2755905511811024"/>
  <pageSetup horizontalDpi="200" verticalDpi="200" orientation="portrait" paperSize="9" r:id="rId1"/>
  <headerFooter alignWithMargins="0">
    <oddFooter>&amp;R© E.M. Abascal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54"/>
  <sheetViews>
    <sheetView view="pageBreakPreview" zoomScaleSheetLayoutView="100" workbookViewId="0" topLeftCell="A89">
      <selection activeCell="A57" sqref="A57:G105"/>
    </sheetView>
  </sheetViews>
  <sheetFormatPr defaultColWidth="9.140625" defaultRowHeight="12.75"/>
  <cols>
    <col min="1" max="1" width="3.00390625" style="112" customWidth="1"/>
    <col min="2" max="2" width="28.28125" style="4" customWidth="1"/>
    <col min="3" max="6" width="8.7109375" style="4" customWidth="1"/>
    <col min="7" max="7" width="18.8515625" style="31" customWidth="1"/>
    <col min="8" max="8" width="18.140625" style="2" customWidth="1"/>
    <col min="9" max="9" width="12.7109375" style="4" customWidth="1"/>
    <col min="10" max="10" width="12.140625" style="4" customWidth="1"/>
    <col min="11" max="12" width="7.57421875" style="4" customWidth="1"/>
    <col min="13" max="16384" width="11.57421875" style="4" customWidth="1"/>
  </cols>
  <sheetData>
    <row r="1" ht="15.75">
      <c r="D1" s="23" t="s">
        <v>153</v>
      </c>
    </row>
    <row r="3" spans="2:10" ht="13.5" thickBot="1">
      <c r="B3" s="73" t="s">
        <v>69</v>
      </c>
      <c r="C3" s="93"/>
      <c r="D3" s="50">
        <v>1</v>
      </c>
      <c r="E3" s="50">
        <v>2</v>
      </c>
      <c r="F3" s="50">
        <v>3</v>
      </c>
      <c r="G3" s="118" t="s">
        <v>70</v>
      </c>
      <c r="H3" s="30"/>
      <c r="I3" s="6"/>
      <c r="J3" s="6"/>
    </row>
    <row r="4" spans="2:10" ht="12.75">
      <c r="B4" s="4" t="s">
        <v>27</v>
      </c>
      <c r="C4" s="7"/>
      <c r="D4" s="8">
        <v>60000</v>
      </c>
      <c r="E4" s="9">
        <f aca="true" t="shared" si="0" ref="E4:F6">D4</f>
        <v>60000</v>
      </c>
      <c r="F4" s="9">
        <f t="shared" si="0"/>
        <v>60000</v>
      </c>
      <c r="G4" s="95" t="s">
        <v>15</v>
      </c>
      <c r="H4" s="96"/>
      <c r="I4" s="6"/>
      <c r="J4" s="6"/>
    </row>
    <row r="5" spans="2:10" ht="12.75">
      <c r="B5" s="4" t="s">
        <v>28</v>
      </c>
      <c r="C5" s="7"/>
      <c r="D5" s="8">
        <v>10</v>
      </c>
      <c r="E5" s="9">
        <f t="shared" si="0"/>
        <v>10</v>
      </c>
      <c r="F5" s="9">
        <f t="shared" si="0"/>
        <v>10</v>
      </c>
      <c r="G5" s="84"/>
      <c r="H5" s="96"/>
      <c r="I5" s="6"/>
      <c r="J5" s="6"/>
    </row>
    <row r="6" spans="2:10" ht="12.75">
      <c r="B6" s="4" t="s">
        <v>29</v>
      </c>
      <c r="C6" s="6"/>
      <c r="D6" s="3">
        <v>8.5</v>
      </c>
      <c r="E6" s="10">
        <f t="shared" si="0"/>
        <v>8.5</v>
      </c>
      <c r="F6" s="10">
        <f t="shared" si="0"/>
        <v>8.5</v>
      </c>
      <c r="G6" s="88"/>
      <c r="H6" s="97"/>
      <c r="I6" s="6"/>
      <c r="J6" s="6"/>
    </row>
    <row r="7" spans="3:7" ht="12.75">
      <c r="C7" s="6"/>
      <c r="D7" s="3"/>
      <c r="E7" s="10"/>
      <c r="F7" s="10"/>
      <c r="G7" s="88"/>
    </row>
    <row r="8" spans="1:8" ht="18.75" customHeight="1" thickBot="1">
      <c r="A8" s="120">
        <v>1</v>
      </c>
      <c r="B8" s="49" t="s">
        <v>30</v>
      </c>
      <c r="C8" s="49"/>
      <c r="D8" s="50">
        <v>1</v>
      </c>
      <c r="E8" s="50">
        <v>2</v>
      </c>
      <c r="F8" s="50">
        <v>3</v>
      </c>
      <c r="G8" s="33"/>
      <c r="H8" s="1"/>
    </row>
    <row r="9" spans="2:9" ht="12.75">
      <c r="B9" s="4" t="s">
        <v>31</v>
      </c>
      <c r="C9" s="7"/>
      <c r="D9" s="9">
        <f>D4*D5/1000</f>
        <v>600</v>
      </c>
      <c r="E9" s="9">
        <f>E4*E5/1000</f>
        <v>600</v>
      </c>
      <c r="F9" s="9">
        <f>F4*F5/1000</f>
        <v>600</v>
      </c>
      <c r="G9" s="95" t="s">
        <v>16</v>
      </c>
      <c r="H9" s="1"/>
      <c r="I9" s="22"/>
    </row>
    <row r="10" spans="2:9" ht="12.75">
      <c r="B10" s="4" t="s">
        <v>32</v>
      </c>
      <c r="C10" s="6"/>
      <c r="D10" s="12">
        <f>D6*D4/1000</f>
        <v>510</v>
      </c>
      <c r="E10" s="12">
        <f>E6*E4/1000</f>
        <v>510</v>
      </c>
      <c r="F10" s="12">
        <f>F6*F4/1000</f>
        <v>510</v>
      </c>
      <c r="G10" s="84"/>
      <c r="I10" s="21"/>
    </row>
    <row r="11" spans="2:9" ht="12.75">
      <c r="B11" s="4" t="s">
        <v>33</v>
      </c>
      <c r="C11" s="7"/>
      <c r="D11" s="9">
        <f>D9-D10</f>
        <v>90</v>
      </c>
      <c r="E11" s="9">
        <f>E9-E10</f>
        <v>90</v>
      </c>
      <c r="F11" s="9">
        <f>F9-F10</f>
        <v>90</v>
      </c>
      <c r="G11" s="84"/>
      <c r="I11" s="21"/>
    </row>
    <row r="12" spans="2:9" ht="12.75">
      <c r="B12" s="4" t="s">
        <v>34</v>
      </c>
      <c r="C12" s="6"/>
      <c r="D12" s="5">
        <v>10</v>
      </c>
      <c r="E12" s="5">
        <f>D12</f>
        <v>10</v>
      </c>
      <c r="F12" s="5">
        <f>E12</f>
        <v>10</v>
      </c>
      <c r="G12" s="33"/>
      <c r="I12" s="21"/>
    </row>
    <row r="13" spans="2:9" ht="12.75">
      <c r="B13" s="72" t="s">
        <v>0</v>
      </c>
      <c r="C13" s="13"/>
      <c r="D13" s="9">
        <f>D11-D12</f>
        <v>80</v>
      </c>
      <c r="E13" s="9">
        <f>E11-E12</f>
        <v>80</v>
      </c>
      <c r="F13" s="9">
        <f>F11-F12</f>
        <v>80</v>
      </c>
      <c r="G13" s="84"/>
      <c r="I13" s="21"/>
    </row>
    <row r="14" spans="2:9" ht="12.75">
      <c r="B14" s="4" t="s">
        <v>2</v>
      </c>
      <c r="C14" s="6"/>
      <c r="D14" s="11">
        <f>0.2*$C24</f>
        <v>60</v>
      </c>
      <c r="E14" s="11">
        <f>0.2*$C24</f>
        <v>60</v>
      </c>
      <c r="F14" s="11">
        <f>0.2*$C24</f>
        <v>60</v>
      </c>
      <c r="I14" s="21"/>
    </row>
    <row r="15" spans="2:9" ht="12.75">
      <c r="B15" s="3" t="s">
        <v>35</v>
      </c>
      <c r="C15" s="14"/>
      <c r="D15" s="9">
        <f>D13-D14</f>
        <v>20</v>
      </c>
      <c r="E15" s="9">
        <f>E13-E14</f>
        <v>20</v>
      </c>
      <c r="F15" s="9">
        <f>F13-F14</f>
        <v>20</v>
      </c>
      <c r="G15" s="84"/>
      <c r="I15" s="21"/>
    </row>
    <row r="16" spans="2:9" ht="12.75">
      <c r="B16" s="4" t="s">
        <v>36</v>
      </c>
      <c r="C16" s="6"/>
      <c r="D16" s="20">
        <v>0</v>
      </c>
      <c r="E16" s="11">
        <v>0</v>
      </c>
      <c r="F16" s="11">
        <v>0</v>
      </c>
      <c r="I16" s="21"/>
    </row>
    <row r="17" spans="2:9" ht="12.75">
      <c r="B17" s="4" t="s">
        <v>37</v>
      </c>
      <c r="C17" s="6"/>
      <c r="D17" s="9">
        <f>D15-D16</f>
        <v>20</v>
      </c>
      <c r="E17" s="9">
        <f>E15-E16</f>
        <v>20</v>
      </c>
      <c r="F17" s="9">
        <f>F15-F16</f>
        <v>20</v>
      </c>
      <c r="G17" s="84"/>
      <c r="I17" s="21"/>
    </row>
    <row r="18" spans="2:9" ht="12.75">
      <c r="B18" s="4" t="s">
        <v>38</v>
      </c>
      <c r="C18" s="6"/>
      <c r="D18" s="20">
        <f>0.3*D17</f>
        <v>6</v>
      </c>
      <c r="E18" s="11">
        <f>0.3*E17</f>
        <v>6</v>
      </c>
      <c r="F18" s="11">
        <f>0.3*F17</f>
        <v>6</v>
      </c>
      <c r="I18" s="21"/>
    </row>
    <row r="19" spans="2:9" ht="12.75">
      <c r="B19" s="3" t="s">
        <v>39</v>
      </c>
      <c r="C19" s="6"/>
      <c r="D19" s="9">
        <f>D17-D18</f>
        <v>14</v>
      </c>
      <c r="E19" s="9">
        <f>E17-E18</f>
        <v>14</v>
      </c>
      <c r="F19" s="9">
        <f>F17-F18</f>
        <v>14</v>
      </c>
      <c r="G19" s="84"/>
      <c r="I19" s="22"/>
    </row>
    <row r="20" spans="2:9" ht="12.75">
      <c r="B20" s="3"/>
      <c r="C20" s="6"/>
      <c r="D20" s="9"/>
      <c r="E20" s="9"/>
      <c r="F20" s="9"/>
      <c r="G20" s="84"/>
      <c r="I20" s="22"/>
    </row>
    <row r="22" spans="1:8" ht="17.25" customHeight="1" thickBot="1">
      <c r="A22" s="120">
        <v>2</v>
      </c>
      <c r="B22" s="49" t="s">
        <v>40</v>
      </c>
      <c r="C22" s="50">
        <v>0</v>
      </c>
      <c r="D22" s="50">
        <v>1</v>
      </c>
      <c r="E22" s="50">
        <v>2</v>
      </c>
      <c r="F22" s="50">
        <v>3</v>
      </c>
      <c r="G22" s="33"/>
      <c r="H22" s="1"/>
    </row>
    <row r="23" spans="2:7" ht="12.75">
      <c r="B23" s="6" t="s">
        <v>41</v>
      </c>
      <c r="C23" s="6"/>
      <c r="D23" s="7">
        <f>D9/(360/C109)+D10/(360/C110)-D10/(360/C111)</f>
        <v>121.66666666666666</v>
      </c>
      <c r="E23" s="7">
        <f>E9/(360/D109)+E10/(360/D110)-E10/(360/D111)</f>
        <v>121.66666666666666</v>
      </c>
      <c r="F23" s="51">
        <v>0</v>
      </c>
      <c r="G23" s="95" t="s">
        <v>17</v>
      </c>
    </row>
    <row r="24" spans="2:7" ht="12.75">
      <c r="B24" s="4" t="s">
        <v>42</v>
      </c>
      <c r="C24" s="24">
        <v>300</v>
      </c>
      <c r="D24" s="12">
        <f>C24-D14</f>
        <v>240</v>
      </c>
      <c r="E24" s="12">
        <f>D24-E14</f>
        <v>180</v>
      </c>
      <c r="F24" s="71">
        <v>0</v>
      </c>
      <c r="G24" s="95" t="s">
        <v>18</v>
      </c>
    </row>
    <row r="25" spans="2:8" ht="12.75">
      <c r="B25" s="64" t="s">
        <v>63</v>
      </c>
      <c r="C25" s="9">
        <f>C24+C23</f>
        <v>300</v>
      </c>
      <c r="D25" s="9">
        <f>D24+D23</f>
        <v>361.66666666666663</v>
      </c>
      <c r="E25" s="9">
        <f>E24+E23</f>
        <v>301.66666666666663</v>
      </c>
      <c r="F25" s="9">
        <f>F24+F23</f>
        <v>0</v>
      </c>
      <c r="G25" s="84"/>
      <c r="H25" s="52"/>
    </row>
    <row r="26" ht="9" customHeight="1"/>
    <row r="27" spans="2:9" ht="12.75">
      <c r="B27" s="4" t="s">
        <v>43</v>
      </c>
      <c r="C27" s="3">
        <v>0</v>
      </c>
      <c r="D27" s="9">
        <f>C27</f>
        <v>0</v>
      </c>
      <c r="E27" s="9">
        <f>D27</f>
        <v>0</v>
      </c>
      <c r="F27" s="9">
        <f>E27</f>
        <v>0</v>
      </c>
      <c r="G27" s="84"/>
      <c r="I27" s="70"/>
    </row>
    <row r="28" spans="2:7" ht="12.75">
      <c r="B28" s="4" t="s">
        <v>44</v>
      </c>
      <c r="C28" s="12">
        <f>C25</f>
        <v>300</v>
      </c>
      <c r="D28" s="12">
        <f>C28+D19</f>
        <v>314</v>
      </c>
      <c r="E28" s="12">
        <f>D28+E19</f>
        <v>328</v>
      </c>
      <c r="F28" s="12">
        <f>E28+F19</f>
        <v>342</v>
      </c>
      <c r="G28" s="95" t="s">
        <v>19</v>
      </c>
    </row>
    <row r="29" spans="2:7" ht="12.75">
      <c r="B29" s="4" t="s">
        <v>76</v>
      </c>
      <c r="C29" s="9">
        <f>C27+C28</f>
        <v>300</v>
      </c>
      <c r="D29" s="9">
        <f>D27+D28</f>
        <v>314</v>
      </c>
      <c r="E29" s="9">
        <f>E27+E28</f>
        <v>328</v>
      </c>
      <c r="F29" s="9">
        <f>F27+F28</f>
        <v>342</v>
      </c>
      <c r="G29" s="84"/>
    </row>
    <row r="30" spans="4:7" ht="12.75">
      <c r="D30" s="9"/>
      <c r="E30" s="9"/>
      <c r="F30" s="9"/>
      <c r="G30" s="84"/>
    </row>
    <row r="31" spans="2:7" ht="12.75">
      <c r="B31" s="4" t="s">
        <v>75</v>
      </c>
      <c r="C31" s="9">
        <f>C29-C25</f>
        <v>0</v>
      </c>
      <c r="D31" s="9">
        <f>D29-D25</f>
        <v>-47.66666666666663</v>
      </c>
      <c r="E31" s="9">
        <f>E29-E25</f>
        <v>26.33333333333337</v>
      </c>
      <c r="F31" s="9">
        <f>F29-F25</f>
        <v>342</v>
      </c>
      <c r="G31" s="95" t="s">
        <v>77</v>
      </c>
    </row>
    <row r="32" spans="2:7" ht="12.75">
      <c r="B32" s="4" t="s">
        <v>79</v>
      </c>
      <c r="D32" s="9">
        <f>D31-C31</f>
        <v>-47.66666666666663</v>
      </c>
      <c r="E32" s="9">
        <f>E31-D31</f>
        <v>74</v>
      </c>
      <c r="F32" s="9">
        <f>F31-E31</f>
        <v>315.66666666666663</v>
      </c>
      <c r="G32" s="95" t="s">
        <v>82</v>
      </c>
    </row>
    <row r="33" spans="4:7" ht="12.75">
      <c r="D33" s="9"/>
      <c r="E33" s="9"/>
      <c r="F33" s="9"/>
      <c r="G33" s="95"/>
    </row>
    <row r="34" spans="4:7" ht="12.75">
      <c r="D34" s="9"/>
      <c r="E34" s="9"/>
      <c r="F34" s="9"/>
      <c r="G34" s="84"/>
    </row>
    <row r="35" spans="1:7" ht="13.5" thickBot="1">
      <c r="A35" s="120">
        <v>3</v>
      </c>
      <c r="B35" s="73" t="s">
        <v>64</v>
      </c>
      <c r="C35" s="50">
        <v>0</v>
      </c>
      <c r="D35" s="50">
        <v>1</v>
      </c>
      <c r="E35" s="50">
        <v>2</v>
      </c>
      <c r="F35" s="50">
        <v>3</v>
      </c>
      <c r="G35" s="33"/>
    </row>
    <row r="36" spans="2:7" ht="12.75">
      <c r="B36" s="6" t="s">
        <v>65</v>
      </c>
      <c r="C36" s="6"/>
      <c r="D36" s="7">
        <f>D15</f>
        <v>20</v>
      </c>
      <c r="E36" s="7">
        <f>E15</f>
        <v>20</v>
      </c>
      <c r="F36" s="7">
        <f>F15</f>
        <v>20</v>
      </c>
      <c r="G36" s="84"/>
    </row>
    <row r="37" spans="2:7" ht="12.75">
      <c r="B37" s="75" t="s">
        <v>95</v>
      </c>
      <c r="C37" s="12">
        <f>-C25</f>
        <v>-300</v>
      </c>
      <c r="D37" s="12">
        <f>C25-D25</f>
        <v>-61.66666666666663</v>
      </c>
      <c r="E37" s="12">
        <f>D25-E25</f>
        <v>60</v>
      </c>
      <c r="F37" s="12">
        <f>E25-F25</f>
        <v>301.66666666666663</v>
      </c>
      <c r="G37" s="99" t="s">
        <v>94</v>
      </c>
    </row>
    <row r="38" spans="2:8" ht="12.75">
      <c r="B38" s="83" t="s">
        <v>67</v>
      </c>
      <c r="C38" s="53">
        <f>SUM(C36:C37)</f>
        <v>-300</v>
      </c>
      <c r="D38" s="53">
        <f>SUM(D36:D37)</f>
        <v>-41.66666666666663</v>
      </c>
      <c r="E38" s="53">
        <f>SUM(E36:E37)</f>
        <v>80</v>
      </c>
      <c r="F38" s="53">
        <f>SUM(F36:F37)</f>
        <v>321.66666666666663</v>
      </c>
      <c r="G38" s="95" t="s">
        <v>83</v>
      </c>
      <c r="H38" s="54"/>
    </row>
    <row r="39" ht="12.75">
      <c r="H39" s="1"/>
    </row>
    <row r="40" spans="2:8" ht="12.75">
      <c r="B40" s="76" t="s">
        <v>46</v>
      </c>
      <c r="C40" s="80">
        <f>IRR(C38:F38)</f>
        <v>0.06229503063270361</v>
      </c>
      <c r="D40" s="76" t="s">
        <v>3</v>
      </c>
      <c r="E40" s="78">
        <v>0.1</v>
      </c>
      <c r="F40" s="81">
        <f>NPV(E40,D38:F38)+C38</f>
        <v>-30.0901577761083</v>
      </c>
      <c r="G40" s="95" t="s">
        <v>85</v>
      </c>
      <c r="H40" s="4"/>
    </row>
    <row r="41" spans="2:7" ht="12.75">
      <c r="B41" s="3"/>
      <c r="C41" s="17"/>
      <c r="D41" s="15"/>
      <c r="F41" s="3"/>
      <c r="G41" s="33"/>
    </row>
    <row r="42" spans="2:7" ht="12.75">
      <c r="B42" s="3"/>
      <c r="C42" s="17"/>
      <c r="D42" s="15"/>
      <c r="F42" s="3"/>
      <c r="G42" s="33"/>
    </row>
    <row r="43" spans="1:7" ht="13.5" thickBot="1">
      <c r="A43" s="120">
        <v>4</v>
      </c>
      <c r="B43" s="49" t="s">
        <v>47</v>
      </c>
      <c r="C43" s="50">
        <v>0</v>
      </c>
      <c r="D43" s="50">
        <v>1</v>
      </c>
      <c r="E43" s="50">
        <v>2</v>
      </c>
      <c r="F43" s="50">
        <v>3</v>
      </c>
      <c r="G43" s="95" t="s">
        <v>87</v>
      </c>
    </row>
    <row r="44" spans="1:7" ht="12.75">
      <c r="A44" s="121"/>
      <c r="B44" s="75" t="s">
        <v>0</v>
      </c>
      <c r="C44" s="6"/>
      <c r="D44" s="7">
        <f>D13</f>
        <v>80</v>
      </c>
      <c r="E44" s="7">
        <f>E13</f>
        <v>80</v>
      </c>
      <c r="F44" s="7">
        <f>F13</f>
        <v>80</v>
      </c>
      <c r="G44" s="84"/>
    </row>
    <row r="45" spans="2:7" ht="12.75">
      <c r="B45" s="4" t="s">
        <v>45</v>
      </c>
      <c r="D45" s="9">
        <f>C23-D23</f>
        <v>-121.66666666666666</v>
      </c>
      <c r="E45" s="9">
        <f>D23-E23</f>
        <v>0</v>
      </c>
      <c r="F45" s="9">
        <f>E23-F23</f>
        <v>121.66666666666666</v>
      </c>
      <c r="G45" s="84"/>
    </row>
    <row r="46" spans="2:7" ht="12.75">
      <c r="B46" s="82" t="s">
        <v>66</v>
      </c>
      <c r="C46" s="12">
        <f>-C24</f>
        <v>-300</v>
      </c>
      <c r="D46" s="12">
        <v>0</v>
      </c>
      <c r="E46" s="12">
        <v>0</v>
      </c>
      <c r="F46" s="12">
        <v>0</v>
      </c>
      <c r="G46" s="84"/>
    </row>
    <row r="47" spans="2:7" ht="12.75">
      <c r="B47" s="64" t="s">
        <v>67</v>
      </c>
      <c r="C47" s="9">
        <f>SUM(C44:C46)</f>
        <v>-300</v>
      </c>
      <c r="D47" s="9">
        <f>SUM(D44:D46)</f>
        <v>-41.66666666666666</v>
      </c>
      <c r="E47" s="9">
        <f>SUM(E44:E46)</f>
        <v>80</v>
      </c>
      <c r="F47" s="9">
        <f>SUM(F44:F46)</f>
        <v>201.66666666666666</v>
      </c>
      <c r="G47" s="84"/>
    </row>
    <row r="48" spans="2:7" ht="12.75">
      <c r="B48" s="64"/>
      <c r="C48" s="9"/>
      <c r="D48" s="9"/>
      <c r="E48" s="9"/>
      <c r="F48" s="9"/>
      <c r="G48" s="84"/>
    </row>
    <row r="49" spans="3:7" ht="12.75">
      <c r="C49" s="9"/>
      <c r="D49" s="9"/>
      <c r="E49" s="9"/>
      <c r="F49" s="9"/>
      <c r="G49" s="84"/>
    </row>
    <row r="50" spans="1:7" ht="13.5" thickBot="1">
      <c r="A50" s="120">
        <v>5</v>
      </c>
      <c r="B50" s="49" t="s">
        <v>48</v>
      </c>
      <c r="C50" s="50">
        <v>0</v>
      </c>
      <c r="D50" s="50">
        <v>1</v>
      </c>
      <c r="E50" s="50">
        <v>2</v>
      </c>
      <c r="F50" s="50">
        <v>3</v>
      </c>
      <c r="G50" s="33"/>
    </row>
    <row r="51" spans="1:7" ht="12.75">
      <c r="A51" s="121"/>
      <c r="B51" s="6" t="s">
        <v>68</v>
      </c>
      <c r="C51" s="7">
        <f>C36*0.7</f>
        <v>0</v>
      </c>
      <c r="D51" s="7">
        <f>D36*0.7</f>
        <v>14</v>
      </c>
      <c r="E51" s="7">
        <f>E36*0.7</f>
        <v>14</v>
      </c>
      <c r="F51" s="7">
        <f>F36*0.7</f>
        <v>14</v>
      </c>
      <c r="G51" s="95" t="s">
        <v>90</v>
      </c>
    </row>
    <row r="52" spans="1:7" ht="12.75">
      <c r="A52" s="121"/>
      <c r="B52" s="75" t="s">
        <v>99</v>
      </c>
      <c r="C52" s="12">
        <f>C37</f>
        <v>-300</v>
      </c>
      <c r="D52" s="12">
        <f>D37</f>
        <v>-61.66666666666663</v>
      </c>
      <c r="E52" s="12">
        <f>E37</f>
        <v>60</v>
      </c>
      <c r="F52" s="12">
        <f>F37</f>
        <v>301.66666666666663</v>
      </c>
      <c r="G52" s="95" t="s">
        <v>96</v>
      </c>
    </row>
    <row r="53" spans="1:7" ht="12.75">
      <c r="A53" s="121"/>
      <c r="B53" s="83" t="s">
        <v>48</v>
      </c>
      <c r="C53" s="53">
        <f>SUM(C51:C52)</f>
        <v>-300</v>
      </c>
      <c r="D53" s="53">
        <f>SUM(D51:D52)</f>
        <v>-47.66666666666663</v>
      </c>
      <c r="E53" s="53">
        <f>SUM(E51:E52)</f>
        <v>74</v>
      </c>
      <c r="F53" s="53">
        <f>SUM(F51:F52)</f>
        <v>315.66666666666663</v>
      </c>
      <c r="G53" s="95" t="s">
        <v>97</v>
      </c>
    </row>
    <row r="54" spans="3:8" ht="12.75">
      <c r="C54" s="9"/>
      <c r="D54" s="9"/>
      <c r="E54" s="9"/>
      <c r="F54" s="9"/>
      <c r="G54" s="84"/>
      <c r="H54" s="4"/>
    </row>
    <row r="55" spans="2:8" ht="12.75">
      <c r="B55" s="76" t="s">
        <v>46</v>
      </c>
      <c r="C55" s="77">
        <f>IRR(C53:F53)</f>
        <v>0.04360350575594955</v>
      </c>
      <c r="D55" s="76" t="s">
        <v>3</v>
      </c>
      <c r="E55" s="78">
        <v>0.07</v>
      </c>
      <c r="F55" s="79">
        <f>NPV(E55,D53:F53)+C53</f>
        <v>-22.23579090693147</v>
      </c>
      <c r="G55" s="95" t="s">
        <v>101</v>
      </c>
      <c r="H55" s="4"/>
    </row>
    <row r="56" spans="2:8" ht="12.75">
      <c r="B56" s="76"/>
      <c r="C56" s="85"/>
      <c r="D56" s="76"/>
      <c r="E56" s="78"/>
      <c r="F56" s="86"/>
      <c r="G56" s="95"/>
      <c r="H56" s="4"/>
    </row>
    <row r="57" spans="2:8" ht="12.75">
      <c r="B57" s="76"/>
      <c r="C57" s="85"/>
      <c r="D57" s="76"/>
      <c r="E57" s="78"/>
      <c r="F57" s="86"/>
      <c r="G57" s="86"/>
      <c r="H57" s="4"/>
    </row>
    <row r="58" spans="2:8" ht="15.75">
      <c r="B58" s="76"/>
      <c r="C58" s="85"/>
      <c r="D58" s="23" t="s">
        <v>149</v>
      </c>
      <c r="E58" s="78"/>
      <c r="F58" s="86"/>
      <c r="G58" s="86"/>
      <c r="H58" s="4"/>
    </row>
    <row r="59" spans="2:8" ht="12.75">
      <c r="B59" s="76"/>
      <c r="C59" s="85"/>
      <c r="D59" s="76"/>
      <c r="E59" s="78"/>
      <c r="F59" s="86"/>
      <c r="G59" s="86"/>
      <c r="H59" s="4"/>
    </row>
    <row r="60" spans="1:8" ht="13.5" thickBot="1">
      <c r="A60" s="120">
        <v>5</v>
      </c>
      <c r="B60" s="73" t="s">
        <v>93</v>
      </c>
      <c r="C60" s="50">
        <v>0</v>
      </c>
      <c r="D60" s="50">
        <v>1</v>
      </c>
      <c r="E60" s="50">
        <v>2</v>
      </c>
      <c r="F60" s="50">
        <v>3</v>
      </c>
      <c r="G60" s="33"/>
      <c r="H60" s="4"/>
    </row>
    <row r="61" spans="1:8" ht="12.75">
      <c r="A61" s="121"/>
      <c r="B61" s="6" t="s">
        <v>39</v>
      </c>
      <c r="D61" s="7">
        <f>D19</f>
        <v>14</v>
      </c>
      <c r="E61" s="7">
        <f>E19</f>
        <v>14</v>
      </c>
      <c r="F61" s="7">
        <f>F19</f>
        <v>14</v>
      </c>
      <c r="G61" s="7"/>
      <c r="H61" s="4"/>
    </row>
    <row r="62" spans="1:8" ht="12.75">
      <c r="A62" s="121"/>
      <c r="B62" s="75" t="s">
        <v>99</v>
      </c>
      <c r="C62" s="7">
        <f>C37</f>
        <v>-300</v>
      </c>
      <c r="D62" s="7">
        <f>D37</f>
        <v>-61.66666666666663</v>
      </c>
      <c r="E62" s="7">
        <f>E37</f>
        <v>60</v>
      </c>
      <c r="F62" s="7">
        <f>F37</f>
        <v>301.66666666666663</v>
      </c>
      <c r="G62" s="95" t="s">
        <v>96</v>
      </c>
      <c r="H62" s="4"/>
    </row>
    <row r="63" spans="1:8" ht="12.75">
      <c r="A63" s="121"/>
      <c r="B63" s="100" t="s">
        <v>100</v>
      </c>
      <c r="C63" s="12">
        <v>0</v>
      </c>
      <c r="D63" s="12">
        <v>0</v>
      </c>
      <c r="E63" s="12">
        <v>0</v>
      </c>
      <c r="F63" s="12">
        <v>0</v>
      </c>
      <c r="G63" s="84"/>
      <c r="H63" s="4"/>
    </row>
    <row r="64" spans="1:8" ht="12.75">
      <c r="A64" s="121"/>
      <c r="B64" s="83" t="s">
        <v>48</v>
      </c>
      <c r="C64" s="53">
        <f>SUM(C61:C63)</f>
        <v>-300</v>
      </c>
      <c r="D64" s="53">
        <f>SUM(D61:D63)</f>
        <v>-47.66666666666663</v>
      </c>
      <c r="E64" s="53">
        <f>SUM(E61:E63)</f>
        <v>74</v>
      </c>
      <c r="F64" s="53">
        <f>SUM(F61:F63)</f>
        <v>315.66666666666663</v>
      </c>
      <c r="G64" s="95" t="s">
        <v>104</v>
      </c>
      <c r="H64" s="4"/>
    </row>
    <row r="65" spans="3:8" ht="12.75">
      <c r="C65" s="9"/>
      <c r="D65" s="9"/>
      <c r="E65" s="9"/>
      <c r="F65" s="9"/>
      <c r="G65" s="84"/>
      <c r="H65" s="4"/>
    </row>
    <row r="66" spans="2:8" ht="12.75">
      <c r="B66" s="76" t="s">
        <v>46</v>
      </c>
      <c r="C66" s="77">
        <f>IRR(C64:F64)</f>
        <v>0.04360350575594955</v>
      </c>
      <c r="D66" s="76" t="s">
        <v>3</v>
      </c>
      <c r="E66" s="78">
        <v>0.07</v>
      </c>
      <c r="F66" s="79">
        <f>NPV(E66,D64:F64)+C64</f>
        <v>-22.23579090693147</v>
      </c>
      <c r="G66" s="95" t="s">
        <v>110</v>
      </c>
      <c r="H66" s="4"/>
    </row>
    <row r="67" spans="2:8" ht="12.75">
      <c r="B67" s="76"/>
      <c r="C67" s="85"/>
      <c r="D67" s="76"/>
      <c r="E67" s="78"/>
      <c r="F67" s="86"/>
      <c r="G67" s="95"/>
      <c r="H67" s="4"/>
    </row>
    <row r="68" spans="2:8" ht="12.75">
      <c r="B68" s="76"/>
      <c r="C68" s="85"/>
      <c r="D68" s="76"/>
      <c r="E68" s="78"/>
      <c r="F68" s="86"/>
      <c r="G68" s="86"/>
      <c r="H68" s="4"/>
    </row>
    <row r="69" spans="1:8" ht="13.5" thickBot="1">
      <c r="A69" s="32">
        <v>6</v>
      </c>
      <c r="B69" s="74" t="s">
        <v>49</v>
      </c>
      <c r="C69" s="33"/>
      <c r="D69" s="50">
        <v>1</v>
      </c>
      <c r="E69" s="50">
        <v>2</v>
      </c>
      <c r="F69" s="50">
        <v>3</v>
      </c>
      <c r="G69" s="33"/>
      <c r="H69" s="1"/>
    </row>
    <row r="70" spans="2:7" ht="12.75">
      <c r="B70" s="4" t="s">
        <v>50</v>
      </c>
      <c r="D70" s="21">
        <f>D13/D25</f>
        <v>0.22119815668202766</v>
      </c>
      <c r="E70" s="21">
        <f>E13/E25</f>
        <v>0.2651933701657459</v>
      </c>
      <c r="F70" s="26" t="s">
        <v>141</v>
      </c>
      <c r="G70" s="95" t="s">
        <v>111</v>
      </c>
    </row>
    <row r="71" spans="2:10" ht="12.75">
      <c r="B71" s="4" t="s">
        <v>109</v>
      </c>
      <c r="D71" s="21">
        <f>D15/D25</f>
        <v>0.055299539170506916</v>
      </c>
      <c r="E71" s="21">
        <f>E15/E25</f>
        <v>0.06629834254143648</v>
      </c>
      <c r="F71" s="26" t="s">
        <v>141</v>
      </c>
      <c r="G71" s="95" t="s">
        <v>117</v>
      </c>
      <c r="H71" s="97"/>
      <c r="I71" s="6"/>
      <c r="J71" s="6"/>
    </row>
    <row r="72" spans="2:10" ht="12.75">
      <c r="B72" s="64" t="s">
        <v>112</v>
      </c>
      <c r="D72" s="21">
        <f>D19/C28</f>
        <v>0.04666666666666667</v>
      </c>
      <c r="E72" s="21">
        <f>E19/D28</f>
        <v>0.044585987261146494</v>
      </c>
      <c r="F72" s="26" t="s">
        <v>141</v>
      </c>
      <c r="G72" s="95" t="s">
        <v>118</v>
      </c>
      <c r="H72" s="96"/>
      <c r="I72" s="101"/>
      <c r="J72" s="6"/>
    </row>
    <row r="73" spans="4:10" ht="12.75">
      <c r="D73" s="21"/>
      <c r="E73" s="21"/>
      <c r="F73" s="26"/>
      <c r="G73" s="95"/>
      <c r="H73" s="97"/>
      <c r="I73" s="6"/>
      <c r="J73" s="97"/>
    </row>
    <row r="74" spans="7:10" ht="12.75">
      <c r="G74" s="95"/>
      <c r="H74" s="97"/>
      <c r="I74" s="6"/>
      <c r="J74" s="102"/>
    </row>
    <row r="75" spans="2:8" ht="12.75">
      <c r="B75" s="6"/>
      <c r="C75" s="6"/>
      <c r="D75" s="6"/>
      <c r="E75" s="6"/>
      <c r="F75" s="6"/>
      <c r="H75" s="4"/>
    </row>
    <row r="76" spans="2:8" ht="16.5" thickBot="1">
      <c r="B76" s="103" t="s">
        <v>70</v>
      </c>
      <c r="H76" s="4"/>
    </row>
    <row r="77" spans="2:8" ht="16.5" customHeight="1">
      <c r="B77" s="64" t="s">
        <v>72</v>
      </c>
      <c r="H77" s="4"/>
    </row>
    <row r="78" spans="2:8" ht="16.5" customHeight="1">
      <c r="B78" s="64" t="s">
        <v>71</v>
      </c>
      <c r="H78" s="4"/>
    </row>
    <row r="79" spans="2:8" ht="16.5" customHeight="1">
      <c r="B79" s="82" t="s">
        <v>119</v>
      </c>
      <c r="H79" s="4"/>
    </row>
    <row r="80" spans="2:8" ht="16.5" customHeight="1">
      <c r="B80" s="82" t="s">
        <v>92</v>
      </c>
      <c r="H80" s="4"/>
    </row>
    <row r="81" spans="2:8" ht="16.5" customHeight="1">
      <c r="B81" s="4" t="s">
        <v>73</v>
      </c>
      <c r="H81" s="4"/>
    </row>
    <row r="82" spans="2:8" ht="16.5" customHeight="1">
      <c r="B82" s="4" t="s">
        <v>74</v>
      </c>
      <c r="H82" s="4"/>
    </row>
    <row r="83" spans="2:8" ht="16.5" customHeight="1">
      <c r="B83" s="64" t="s">
        <v>80</v>
      </c>
      <c r="H83" s="4"/>
    </row>
    <row r="84" spans="2:8" ht="16.5" customHeight="1">
      <c r="B84" s="4" t="s">
        <v>78</v>
      </c>
      <c r="H84" s="4"/>
    </row>
    <row r="85" spans="2:8" ht="16.5" customHeight="1">
      <c r="B85" s="4" t="s">
        <v>81</v>
      </c>
      <c r="H85" s="4"/>
    </row>
    <row r="86" spans="2:8" ht="16.5" customHeight="1">
      <c r="B86" s="64" t="s">
        <v>84</v>
      </c>
      <c r="H86" s="4"/>
    </row>
    <row r="87" spans="2:8" ht="16.5" customHeight="1">
      <c r="B87" s="4" t="s">
        <v>86</v>
      </c>
      <c r="H87" s="4"/>
    </row>
    <row r="88" spans="2:8" ht="16.5" customHeight="1">
      <c r="B88" s="82" t="s">
        <v>88</v>
      </c>
      <c r="H88" s="4"/>
    </row>
    <row r="89" spans="2:8" ht="16.5" customHeight="1">
      <c r="B89" s="64" t="s">
        <v>89</v>
      </c>
      <c r="H89" s="4"/>
    </row>
    <row r="90" spans="2:8" ht="16.5" customHeight="1">
      <c r="B90" s="82" t="s">
        <v>120</v>
      </c>
      <c r="H90" s="4"/>
    </row>
    <row r="91" spans="2:8" ht="16.5" customHeight="1">
      <c r="B91" s="82" t="s">
        <v>91</v>
      </c>
      <c r="H91" s="4"/>
    </row>
    <row r="92" spans="2:8" ht="16.5" customHeight="1">
      <c r="B92" s="64" t="s">
        <v>98</v>
      </c>
      <c r="H92" s="4"/>
    </row>
    <row r="93" spans="2:8" ht="16.5" customHeight="1">
      <c r="B93" s="64" t="s">
        <v>102</v>
      </c>
      <c r="H93" s="4"/>
    </row>
    <row r="94" spans="2:8" ht="16.5" customHeight="1">
      <c r="B94" s="82" t="s">
        <v>105</v>
      </c>
      <c r="H94" s="4"/>
    </row>
    <row r="95" spans="2:8" ht="16.5" customHeight="1">
      <c r="B95" s="64" t="s">
        <v>106</v>
      </c>
      <c r="H95" s="4"/>
    </row>
    <row r="96" spans="2:8" ht="16.5" customHeight="1">
      <c r="B96" s="64" t="s">
        <v>103</v>
      </c>
      <c r="H96" s="4"/>
    </row>
    <row r="97" spans="2:8" ht="16.5" customHeight="1">
      <c r="B97" s="4" t="s">
        <v>107</v>
      </c>
      <c r="H97" s="4"/>
    </row>
    <row r="98" spans="2:8" ht="16.5" customHeight="1">
      <c r="B98" s="82" t="s">
        <v>108</v>
      </c>
      <c r="H98" s="4"/>
    </row>
    <row r="99" spans="2:8" ht="16.5" customHeight="1">
      <c r="B99" s="4" t="s">
        <v>113</v>
      </c>
      <c r="H99" s="4"/>
    </row>
    <row r="100" spans="2:8" ht="16.5" customHeight="1">
      <c r="B100" s="82" t="s">
        <v>121</v>
      </c>
      <c r="H100" s="4"/>
    </row>
    <row r="101" spans="2:8" ht="16.5" customHeight="1">
      <c r="B101" s="4" t="s">
        <v>122</v>
      </c>
      <c r="H101" s="4"/>
    </row>
    <row r="102" spans="2:8" ht="16.5" customHeight="1">
      <c r="B102" s="25" t="s">
        <v>114</v>
      </c>
      <c r="H102" s="4"/>
    </row>
    <row r="103" spans="2:8" ht="16.5" customHeight="1">
      <c r="B103" s="64" t="s">
        <v>116</v>
      </c>
      <c r="H103" s="4"/>
    </row>
    <row r="104" spans="2:8" ht="12.75">
      <c r="B104" s="82" t="s">
        <v>115</v>
      </c>
      <c r="H104" s="4"/>
    </row>
    <row r="105" ht="12.75">
      <c r="H105" s="4"/>
    </row>
    <row r="106" spans="7:8" ht="12.75">
      <c r="G106" s="4"/>
      <c r="H106" s="4"/>
    </row>
    <row r="107" spans="7:9" ht="12.75">
      <c r="G107" s="4"/>
      <c r="H107" s="4"/>
      <c r="I107" s="3"/>
    </row>
    <row r="108" spans="2:8" ht="12" customHeight="1">
      <c r="B108" s="3" t="s">
        <v>51</v>
      </c>
      <c r="H108" s="4"/>
    </row>
    <row r="109" spans="2:8" ht="12" customHeight="1">
      <c r="B109" s="4" t="s">
        <v>52</v>
      </c>
      <c r="C109" s="3">
        <v>90</v>
      </c>
      <c r="D109" s="4">
        <f aca="true" t="shared" si="1" ref="D109:E111">C109</f>
        <v>90</v>
      </c>
      <c r="E109" s="4">
        <f t="shared" si="1"/>
        <v>90</v>
      </c>
      <c r="F109" s="27" t="s">
        <v>53</v>
      </c>
      <c r="G109" s="90"/>
      <c r="H109" s="4"/>
    </row>
    <row r="110" spans="2:8" ht="12.75">
      <c r="B110" s="4" t="s">
        <v>54</v>
      </c>
      <c r="C110" s="3">
        <v>10</v>
      </c>
      <c r="D110" s="4">
        <f t="shared" si="1"/>
        <v>10</v>
      </c>
      <c r="E110" s="4">
        <f t="shared" si="1"/>
        <v>10</v>
      </c>
      <c r="F110" s="55">
        <f>(C109+C110*0.85-C111*0.85)/360</f>
        <v>0.20277777777777778</v>
      </c>
      <c r="G110" s="91"/>
      <c r="H110" s="4"/>
    </row>
    <row r="111" spans="2:8" ht="12.75">
      <c r="B111" s="4" t="s">
        <v>55</v>
      </c>
      <c r="C111" s="3">
        <v>30</v>
      </c>
      <c r="D111" s="4">
        <f t="shared" si="1"/>
        <v>30</v>
      </c>
      <c r="E111" s="4">
        <f t="shared" si="1"/>
        <v>30</v>
      </c>
      <c r="H111" s="4"/>
    </row>
    <row r="112" ht="12.75">
      <c r="H112" s="4"/>
    </row>
    <row r="113" ht="12.75">
      <c r="H113" s="4"/>
    </row>
    <row r="114" ht="12.75">
      <c r="H114" s="4"/>
    </row>
    <row r="115" ht="12.75">
      <c r="H115" s="4"/>
    </row>
    <row r="116" ht="12.75">
      <c r="H116" s="4"/>
    </row>
    <row r="117" ht="12.75">
      <c r="H117" s="4"/>
    </row>
    <row r="118" ht="12.75">
      <c r="H118" s="4"/>
    </row>
    <row r="119" ht="12.75">
      <c r="H119" s="4"/>
    </row>
    <row r="120" ht="12.75">
      <c r="H120" s="4"/>
    </row>
    <row r="121" ht="12.75">
      <c r="H121" s="4"/>
    </row>
    <row r="122" ht="12.75">
      <c r="H122" s="4"/>
    </row>
    <row r="123" ht="12.75">
      <c r="H123" s="4"/>
    </row>
    <row r="124" ht="12.75">
      <c r="H124" s="4"/>
    </row>
    <row r="125" ht="12.75">
      <c r="H125" s="4"/>
    </row>
    <row r="126" ht="12.75">
      <c r="H126" s="4"/>
    </row>
    <row r="127" ht="12.75">
      <c r="H127" s="4"/>
    </row>
    <row r="128" ht="12.75">
      <c r="H128" s="4"/>
    </row>
    <row r="129" ht="12.75">
      <c r="H129" s="4"/>
    </row>
    <row r="130" ht="12.75">
      <c r="H130" s="4"/>
    </row>
    <row r="131" ht="12.75">
      <c r="H131" s="4"/>
    </row>
    <row r="132" ht="12.75">
      <c r="H132" s="4"/>
    </row>
    <row r="133" ht="12.75">
      <c r="H133" s="4"/>
    </row>
    <row r="134" ht="12.75">
      <c r="H134" s="4"/>
    </row>
    <row r="135" ht="12.75">
      <c r="H135" s="4"/>
    </row>
    <row r="136" ht="12.75">
      <c r="H136" s="4"/>
    </row>
    <row r="137" ht="12.75">
      <c r="H137" s="4"/>
    </row>
    <row r="138" ht="12.75">
      <c r="H138" s="4"/>
    </row>
    <row r="139" ht="12.75">
      <c r="H139" s="4"/>
    </row>
    <row r="140" ht="12.75">
      <c r="H140" s="4"/>
    </row>
    <row r="141" ht="12.75">
      <c r="H141" s="4"/>
    </row>
    <row r="142" ht="12.75">
      <c r="H142" s="4"/>
    </row>
    <row r="143" ht="12.75">
      <c r="H143" s="4"/>
    </row>
    <row r="144" ht="12.75">
      <c r="H144" s="4"/>
    </row>
    <row r="145" ht="12.75">
      <c r="H145" s="4"/>
    </row>
    <row r="146" ht="12.75">
      <c r="H146" s="4"/>
    </row>
    <row r="147" ht="12.75">
      <c r="H147" s="4"/>
    </row>
    <row r="148" ht="12.75">
      <c r="H148" s="4"/>
    </row>
    <row r="149" ht="12.75">
      <c r="H149" s="4"/>
    </row>
    <row r="150" ht="12.75">
      <c r="H150" s="4"/>
    </row>
    <row r="151" ht="12.75">
      <c r="H151" s="4"/>
    </row>
    <row r="152" ht="12.75">
      <c r="H152" s="4"/>
    </row>
    <row r="153" ht="12.75">
      <c r="H153" s="4"/>
    </row>
    <row r="154" ht="12.75">
      <c r="H154" s="4"/>
    </row>
  </sheetData>
  <printOptions headings="1" horizontalCentered="1" verticalCentered="1"/>
  <pageMargins left="0.7480314960629921" right="0.35433070866141736" top="0.95" bottom="0.81" header="0" footer="0"/>
  <pageSetup horizontalDpi="200" verticalDpi="200" orientation="portrait" paperSize="9" scale="96" r:id="rId1"/>
  <headerFooter alignWithMargins="0">
    <oddFooter>&amp;CPage &amp;P</oddFooter>
  </headerFooter>
  <rowBreaks count="2" manualBreakCount="2">
    <brk id="56" max="6" man="1"/>
    <brk id="105" max="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SheetLayoutView="100" workbookViewId="0" topLeftCell="A20">
      <selection activeCell="A1" sqref="A1:G37"/>
    </sheetView>
  </sheetViews>
  <sheetFormatPr defaultColWidth="9.140625" defaultRowHeight="12.75"/>
  <cols>
    <col min="1" max="1" width="3.00390625" style="112" customWidth="1"/>
    <col min="2" max="2" width="28.28125" style="4" customWidth="1"/>
    <col min="3" max="6" width="8.7109375" style="4" customWidth="1"/>
    <col min="7" max="7" width="17.421875" style="31" customWidth="1"/>
    <col min="8" max="8" width="18.140625" style="2" customWidth="1"/>
    <col min="9" max="9" width="12.7109375" style="4" customWidth="1"/>
    <col min="10" max="10" width="12.140625" style="4" customWidth="1"/>
    <col min="11" max="12" width="7.57421875" style="4" customWidth="1"/>
    <col min="13" max="16384" width="11.57421875" style="4" customWidth="1"/>
  </cols>
  <sheetData>
    <row r="1" ht="21" customHeight="1">
      <c r="H1" s="4"/>
    </row>
    <row r="2" spans="3:8" ht="21" customHeight="1">
      <c r="C2" s="3"/>
      <c r="D2" s="23" t="s">
        <v>154</v>
      </c>
      <c r="E2" s="3"/>
      <c r="H2" s="4"/>
    </row>
    <row r="3" spans="3:8" ht="21" customHeight="1">
      <c r="C3" s="3"/>
      <c r="D3" s="98"/>
      <c r="E3" s="3"/>
      <c r="H3" s="4"/>
    </row>
    <row r="4" spans="2:8" ht="21" customHeight="1">
      <c r="B4" s="3" t="s">
        <v>56</v>
      </c>
      <c r="H4" s="4"/>
    </row>
    <row r="5" spans="3:8" ht="21" customHeight="1" thickBot="1">
      <c r="C5" s="3"/>
      <c r="D5" s="3"/>
      <c r="E5" s="65" t="s">
        <v>57</v>
      </c>
      <c r="G5" s="65" t="s">
        <v>58</v>
      </c>
      <c r="H5" s="4"/>
    </row>
    <row r="6" spans="2:8" ht="21" customHeight="1">
      <c r="B6" s="72" t="s">
        <v>123</v>
      </c>
      <c r="C6" s="3"/>
      <c r="D6" s="3"/>
      <c r="E6" s="104">
        <v>0.062</v>
      </c>
      <c r="G6" s="69">
        <v>-30</v>
      </c>
      <c r="H6" s="4"/>
    </row>
    <row r="7" spans="5:8" ht="21" customHeight="1">
      <c r="E7" s="87"/>
      <c r="G7" s="87"/>
      <c r="H7" s="4"/>
    </row>
    <row r="8" spans="1:8" ht="21" customHeight="1">
      <c r="A8" s="32">
        <v>1</v>
      </c>
      <c r="B8" s="16" t="s">
        <v>59</v>
      </c>
      <c r="C8" s="16"/>
      <c r="D8" s="6"/>
      <c r="E8" s="105">
        <v>0.057</v>
      </c>
      <c r="G8" s="68">
        <v>-38</v>
      </c>
      <c r="H8" s="4"/>
    </row>
    <row r="9" spans="2:8" ht="21" customHeight="1">
      <c r="B9" s="11" t="s">
        <v>60</v>
      </c>
      <c r="C9" s="11"/>
      <c r="D9" s="6"/>
      <c r="E9" s="67">
        <v>0.069</v>
      </c>
      <c r="G9" s="66">
        <v>-22</v>
      </c>
      <c r="H9" s="4"/>
    </row>
    <row r="10" spans="4:8" ht="21" customHeight="1">
      <c r="D10" s="6"/>
      <c r="E10" s="87"/>
      <c r="G10" s="87"/>
      <c r="H10" s="4"/>
    </row>
    <row r="11" spans="1:8" ht="21" customHeight="1">
      <c r="A11" s="32">
        <v>2</v>
      </c>
      <c r="B11" s="106" t="s">
        <v>124</v>
      </c>
      <c r="C11" s="16"/>
      <c r="D11" s="6"/>
      <c r="E11" s="105">
        <v>0.028</v>
      </c>
      <c r="G11" s="68">
        <v>-65</v>
      </c>
      <c r="H11" s="4"/>
    </row>
    <row r="12" spans="2:8" ht="21" customHeight="1">
      <c r="B12" s="111" t="s">
        <v>125</v>
      </c>
      <c r="C12" s="11"/>
      <c r="D12" s="6"/>
      <c r="E12" s="107">
        <v>0.107</v>
      </c>
      <c r="G12" s="66">
        <v>5</v>
      </c>
      <c r="H12" s="4"/>
    </row>
    <row r="13" spans="4:8" ht="21" customHeight="1">
      <c r="D13" s="6"/>
      <c r="E13" s="108"/>
      <c r="G13" s="87"/>
      <c r="H13" s="4"/>
    </row>
    <row r="14" spans="1:8" ht="21" customHeight="1">
      <c r="A14" s="32">
        <v>3</v>
      </c>
      <c r="B14" s="16" t="s">
        <v>61</v>
      </c>
      <c r="C14" s="16"/>
      <c r="D14" s="6"/>
      <c r="E14" s="109">
        <v>-0.129</v>
      </c>
      <c r="G14" s="68">
        <v>-177</v>
      </c>
      <c r="H14" s="4"/>
    </row>
    <row r="15" spans="2:8" ht="21" customHeight="1">
      <c r="B15" s="11" t="s">
        <v>62</v>
      </c>
      <c r="C15" s="11"/>
      <c r="E15" s="110">
        <v>0.243</v>
      </c>
      <c r="G15" s="66">
        <v>117</v>
      </c>
      <c r="H15" s="4"/>
    </row>
    <row r="16" ht="21" customHeight="1">
      <c r="H16" s="4"/>
    </row>
    <row r="17" spans="2:8" ht="21" customHeight="1">
      <c r="B17" s="3"/>
      <c r="H17" s="4"/>
    </row>
    <row r="18" spans="2:8" ht="21" customHeight="1" thickBot="1">
      <c r="B18" s="103" t="s">
        <v>70</v>
      </c>
      <c r="D18" s="21"/>
      <c r="E18" s="21"/>
      <c r="F18" s="21"/>
      <c r="G18" s="92"/>
      <c r="H18" s="4"/>
    </row>
    <row r="19" spans="1:8" ht="15.75" customHeight="1">
      <c r="A19" s="112">
        <v>1</v>
      </c>
      <c r="B19" s="82" t="s">
        <v>127</v>
      </c>
      <c r="D19" s="21"/>
      <c r="E19" s="21"/>
      <c r="F19" s="21"/>
      <c r="G19" s="92"/>
      <c r="H19" s="4"/>
    </row>
    <row r="20" spans="2:8" ht="15.75" customHeight="1">
      <c r="B20" s="64" t="s">
        <v>126</v>
      </c>
      <c r="H20" s="4"/>
    </row>
    <row r="21" spans="2:8" ht="15.75" customHeight="1">
      <c r="B21" s="64"/>
      <c r="H21" s="4"/>
    </row>
    <row r="22" spans="1:8" ht="15.75" customHeight="1">
      <c r="A22" s="112">
        <v>2</v>
      </c>
      <c r="B22" s="64" t="s">
        <v>131</v>
      </c>
      <c r="H22" s="4"/>
    </row>
    <row r="23" spans="2:8" ht="15.75" customHeight="1">
      <c r="B23" s="4" t="s">
        <v>128</v>
      </c>
      <c r="H23" s="4"/>
    </row>
    <row r="24" ht="15.75" customHeight="1">
      <c r="H24" s="4"/>
    </row>
    <row r="25" spans="1:8" ht="15.75" customHeight="1">
      <c r="A25" s="112">
        <v>3</v>
      </c>
      <c r="B25" s="64" t="s">
        <v>132</v>
      </c>
      <c r="H25" s="4"/>
    </row>
    <row r="26" spans="2:8" ht="15.75" customHeight="1">
      <c r="B26" s="4" t="s">
        <v>129</v>
      </c>
      <c r="H26" s="4"/>
    </row>
    <row r="27" spans="2:8" ht="15.75" customHeight="1">
      <c r="B27" s="4" t="s">
        <v>130</v>
      </c>
      <c r="H27" s="4"/>
    </row>
    <row r="28" spans="2:8" ht="15.75" customHeight="1">
      <c r="B28" s="64"/>
      <c r="H28" s="4"/>
    </row>
    <row r="29" spans="1:8" ht="15.75" customHeight="1">
      <c r="A29" s="112">
        <v>4</v>
      </c>
      <c r="B29" s="82" t="s">
        <v>134</v>
      </c>
      <c r="H29" s="4"/>
    </row>
    <row r="30" spans="2:8" ht="15.75" customHeight="1">
      <c r="B30" s="4" t="s">
        <v>133</v>
      </c>
      <c r="H30" s="4"/>
    </row>
    <row r="31" spans="2:8" ht="15.75" customHeight="1">
      <c r="B31" s="64" t="s">
        <v>136</v>
      </c>
      <c r="H31" s="4"/>
    </row>
    <row r="32" spans="2:8" ht="15.75" customHeight="1">
      <c r="B32" s="82" t="s">
        <v>135</v>
      </c>
      <c r="H32" s="4"/>
    </row>
    <row r="33" ht="15.75" customHeight="1">
      <c r="H33" s="4"/>
    </row>
    <row r="34" spans="1:8" ht="12.75">
      <c r="A34" s="112">
        <v>5</v>
      </c>
      <c r="B34" s="4" t="s">
        <v>137</v>
      </c>
      <c r="H34" s="4"/>
    </row>
    <row r="35" spans="2:8" ht="12.75">
      <c r="B35" s="64" t="s">
        <v>139</v>
      </c>
      <c r="H35" s="4"/>
    </row>
    <row r="36" spans="2:8" ht="12.75">
      <c r="B36" s="82" t="s">
        <v>138</v>
      </c>
      <c r="H36" s="4"/>
    </row>
    <row r="37" ht="12.75">
      <c r="H37" s="4"/>
    </row>
    <row r="38" ht="12.75">
      <c r="H38" s="4"/>
    </row>
    <row r="39" ht="12.75">
      <c r="H39" s="4"/>
    </row>
    <row r="40" ht="12.75">
      <c r="H40" s="4"/>
    </row>
    <row r="41" ht="12.75">
      <c r="H41" s="4"/>
    </row>
    <row r="42" ht="12.75">
      <c r="H42" s="4"/>
    </row>
    <row r="43" ht="12.75">
      <c r="H43" s="4"/>
    </row>
    <row r="44" ht="12.75">
      <c r="H44" s="4"/>
    </row>
    <row r="45" ht="12.75">
      <c r="H45" s="4"/>
    </row>
    <row r="46" ht="12.75">
      <c r="H46" s="4"/>
    </row>
    <row r="47" ht="12.75">
      <c r="H47" s="4"/>
    </row>
    <row r="48" ht="12.75">
      <c r="H48" s="4"/>
    </row>
    <row r="49" ht="12.75">
      <c r="H49" s="4"/>
    </row>
    <row r="50" ht="12.75">
      <c r="H50" s="4"/>
    </row>
    <row r="51" ht="12.75">
      <c r="H51" s="4"/>
    </row>
    <row r="52" ht="12.75">
      <c r="H52" s="4"/>
    </row>
    <row r="53" ht="12.75">
      <c r="H53" s="4"/>
    </row>
    <row r="54" ht="12.75">
      <c r="H54" s="4"/>
    </row>
    <row r="55" ht="12.75">
      <c r="H55" s="4"/>
    </row>
    <row r="56" ht="12.75">
      <c r="H56" s="4"/>
    </row>
    <row r="57" ht="12.75">
      <c r="H57" s="4"/>
    </row>
    <row r="58" ht="12.75">
      <c r="H58" s="4"/>
    </row>
    <row r="59" ht="12.75">
      <c r="H59" s="4"/>
    </row>
    <row r="60" ht="12.75">
      <c r="H60" s="4"/>
    </row>
    <row r="61" ht="12.75">
      <c r="H61" s="4"/>
    </row>
    <row r="62" ht="12.75">
      <c r="H62" s="4"/>
    </row>
    <row r="63" ht="12.75">
      <c r="H63" s="4"/>
    </row>
    <row r="64" ht="12.75">
      <c r="H64" s="4"/>
    </row>
    <row r="65" ht="12.75">
      <c r="H65" s="4"/>
    </row>
    <row r="66" ht="12.75">
      <c r="H66" s="4"/>
    </row>
    <row r="67" ht="12.75">
      <c r="H67" s="4"/>
    </row>
    <row r="68" ht="12.75">
      <c r="H68" s="4"/>
    </row>
    <row r="69" ht="12.75">
      <c r="H69" s="4"/>
    </row>
    <row r="70" ht="12.75">
      <c r="H70" s="4"/>
    </row>
  </sheetData>
  <printOptions headings="1" horizontalCentered="1" verticalCentered="1"/>
  <pageMargins left="0.7480314960629921" right="0.35433070866141736" top="0.95" bottom="0.81" header="0" footer="0"/>
  <pageSetup horizontalDpi="200" verticalDpi="200" orientation="portrait" paperSize="9" scale="96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99"/>
  <sheetViews>
    <sheetView view="pageBreakPreview" zoomScaleSheetLayoutView="100" workbookViewId="0" topLeftCell="A31">
      <selection activeCell="A1" sqref="A1:G50"/>
    </sheetView>
  </sheetViews>
  <sheetFormatPr defaultColWidth="9.140625" defaultRowHeight="12.75"/>
  <cols>
    <col min="1" max="1" width="2.8515625" style="112" customWidth="1"/>
    <col min="2" max="2" width="28.28125" style="4" customWidth="1"/>
    <col min="3" max="6" width="8.7109375" style="4" customWidth="1"/>
    <col min="7" max="7" width="18.28125" style="31" customWidth="1"/>
    <col min="8" max="8" width="18.140625" style="2" customWidth="1"/>
    <col min="9" max="9" width="12.7109375" style="4" customWidth="1"/>
    <col min="10" max="10" width="12.140625" style="4" customWidth="1"/>
    <col min="11" max="12" width="7.57421875" style="4" customWidth="1"/>
    <col min="13" max="16384" width="11.57421875" style="4" customWidth="1"/>
  </cols>
  <sheetData>
    <row r="1" ht="15.75">
      <c r="D1" s="23" t="s">
        <v>155</v>
      </c>
    </row>
    <row r="3" spans="2:10" ht="13.5" thickBot="1">
      <c r="B3" s="73" t="s">
        <v>69</v>
      </c>
      <c r="C3" s="93"/>
      <c r="D3" s="50">
        <v>1</v>
      </c>
      <c r="E3" s="50">
        <v>2</v>
      </c>
      <c r="F3" s="50">
        <v>3</v>
      </c>
      <c r="G3" s="118" t="s">
        <v>70</v>
      </c>
      <c r="H3" s="30"/>
      <c r="I3" s="6"/>
      <c r="J3" s="6"/>
    </row>
    <row r="4" spans="2:10" ht="12.75">
      <c r="B4" s="4" t="s">
        <v>27</v>
      </c>
      <c r="C4" s="7"/>
      <c r="D4" s="8">
        <v>60000</v>
      </c>
      <c r="E4" s="9">
        <f aca="true" t="shared" si="0" ref="E4:F6">D4</f>
        <v>60000</v>
      </c>
      <c r="F4" s="9">
        <f t="shared" si="0"/>
        <v>60000</v>
      </c>
      <c r="G4" s="95" t="s">
        <v>15</v>
      </c>
      <c r="H4" s="96"/>
      <c r="I4" s="6"/>
      <c r="J4" s="6"/>
    </row>
    <row r="5" spans="2:10" ht="12.75">
      <c r="B5" s="4" t="s">
        <v>28</v>
      </c>
      <c r="C5" s="7"/>
      <c r="D5" s="8">
        <v>10</v>
      </c>
      <c r="E5" s="9">
        <f t="shared" si="0"/>
        <v>10</v>
      </c>
      <c r="F5" s="9">
        <f t="shared" si="0"/>
        <v>10</v>
      </c>
      <c r="G5" s="84"/>
      <c r="H5" s="96"/>
      <c r="I5" s="6"/>
      <c r="J5" s="6"/>
    </row>
    <row r="6" spans="2:10" ht="12.75">
      <c r="B6" s="4" t="s">
        <v>29</v>
      </c>
      <c r="C6" s="6"/>
      <c r="D6" s="3">
        <v>9.5</v>
      </c>
      <c r="E6" s="10">
        <f t="shared" si="0"/>
        <v>9.5</v>
      </c>
      <c r="F6" s="10">
        <f t="shared" si="0"/>
        <v>9.5</v>
      </c>
      <c r="G6" s="88"/>
      <c r="H6" s="97"/>
      <c r="I6" s="6"/>
      <c r="J6" s="6"/>
    </row>
    <row r="7" spans="3:7" ht="12.75">
      <c r="C7" s="6"/>
      <c r="D7" s="3"/>
      <c r="E7" s="10"/>
      <c r="F7" s="10"/>
      <c r="G7" s="88"/>
    </row>
    <row r="8" spans="1:8" ht="18.75" customHeight="1" thickBot="1">
      <c r="A8" s="120">
        <v>1</v>
      </c>
      <c r="B8" s="49" t="s">
        <v>30</v>
      </c>
      <c r="C8" s="49"/>
      <c r="D8" s="50">
        <v>1</v>
      </c>
      <c r="E8" s="50">
        <v>2</v>
      </c>
      <c r="F8" s="50">
        <v>3</v>
      </c>
      <c r="G8" s="33"/>
      <c r="H8" s="1"/>
    </row>
    <row r="9" spans="2:9" ht="12.75">
      <c r="B9" s="4" t="s">
        <v>31</v>
      </c>
      <c r="C9" s="7"/>
      <c r="D9" s="9">
        <f>D4*D5/1000</f>
        <v>600</v>
      </c>
      <c r="E9" s="9">
        <f>E4*E5/1000</f>
        <v>600</v>
      </c>
      <c r="F9" s="9">
        <f>F4*F5/1000</f>
        <v>600</v>
      </c>
      <c r="H9" s="1"/>
      <c r="I9" s="22"/>
    </row>
    <row r="10" spans="2:9" ht="12.75">
      <c r="B10" s="4" t="s">
        <v>32</v>
      </c>
      <c r="C10" s="6"/>
      <c r="D10" s="12">
        <f>D6*D4/1000</f>
        <v>570</v>
      </c>
      <c r="E10" s="12">
        <f>E6*E4/1000</f>
        <v>570</v>
      </c>
      <c r="F10" s="12">
        <f>F6*F4/1000</f>
        <v>570</v>
      </c>
      <c r="G10" s="84"/>
      <c r="I10" s="21"/>
    </row>
    <row r="11" spans="2:9" ht="12.75">
      <c r="B11" s="4" t="s">
        <v>33</v>
      </c>
      <c r="C11" s="7"/>
      <c r="D11" s="9">
        <f>D9-D10</f>
        <v>30</v>
      </c>
      <c r="E11" s="9">
        <f>E9-E10</f>
        <v>30</v>
      </c>
      <c r="F11" s="9">
        <f>F9-F10</f>
        <v>30</v>
      </c>
      <c r="G11" s="84"/>
      <c r="I11" s="21"/>
    </row>
    <row r="12" spans="2:9" ht="12.75">
      <c r="B12" s="4" t="s">
        <v>34</v>
      </c>
      <c r="C12" s="6"/>
      <c r="D12" s="5">
        <v>20</v>
      </c>
      <c r="E12" s="5">
        <f>D12</f>
        <v>20</v>
      </c>
      <c r="F12" s="5">
        <f>E12</f>
        <v>20</v>
      </c>
      <c r="G12" s="95" t="s">
        <v>16</v>
      </c>
      <c r="I12" s="21"/>
    </row>
    <row r="13" spans="2:9" ht="12.75">
      <c r="B13" s="72" t="s">
        <v>0</v>
      </c>
      <c r="C13" s="13"/>
      <c r="D13" s="9">
        <f>D11-D12</f>
        <v>10</v>
      </c>
      <c r="E13" s="9">
        <f>E11-E12</f>
        <v>10</v>
      </c>
      <c r="F13" s="9">
        <f>F11-F12</f>
        <v>10</v>
      </c>
      <c r="G13" s="84"/>
      <c r="I13" s="21"/>
    </row>
    <row r="14" spans="2:9" ht="12.75">
      <c r="B14" s="4" t="s">
        <v>2</v>
      </c>
      <c r="C14" s="6"/>
      <c r="D14" s="11">
        <f>0.2*$C24</f>
        <v>0</v>
      </c>
      <c r="E14" s="11">
        <f>0.2*$C24</f>
        <v>0</v>
      </c>
      <c r="F14" s="11">
        <f>0.2*$C24</f>
        <v>0</v>
      </c>
      <c r="G14" s="95" t="s">
        <v>17</v>
      </c>
      <c r="I14" s="21"/>
    </row>
    <row r="15" spans="2:9" ht="12.75">
      <c r="B15" s="3" t="s">
        <v>35</v>
      </c>
      <c r="C15" s="14"/>
      <c r="D15" s="9">
        <f>D13-D14</f>
        <v>10</v>
      </c>
      <c r="E15" s="9">
        <f>E13-E14</f>
        <v>10</v>
      </c>
      <c r="F15" s="9">
        <f>F13-F14</f>
        <v>10</v>
      </c>
      <c r="G15" s="84"/>
      <c r="I15" s="21"/>
    </row>
    <row r="16" spans="2:9" ht="12.75">
      <c r="B16" s="4" t="s">
        <v>36</v>
      </c>
      <c r="C16" s="6"/>
      <c r="D16" s="20">
        <v>0</v>
      </c>
      <c r="E16" s="11">
        <v>0</v>
      </c>
      <c r="F16" s="11">
        <v>0</v>
      </c>
      <c r="I16" s="21"/>
    </row>
    <row r="17" spans="2:9" ht="12.75">
      <c r="B17" s="4" t="s">
        <v>37</v>
      </c>
      <c r="C17" s="6"/>
      <c r="D17" s="9">
        <f>D15-D16</f>
        <v>10</v>
      </c>
      <c r="E17" s="9">
        <f>E15-E16</f>
        <v>10</v>
      </c>
      <c r="F17" s="9">
        <f>F15-F16</f>
        <v>10</v>
      </c>
      <c r="G17" s="84"/>
      <c r="I17" s="21"/>
    </row>
    <row r="18" spans="2:9" ht="12.75">
      <c r="B18" s="4" t="s">
        <v>38</v>
      </c>
      <c r="C18" s="6"/>
      <c r="D18" s="20">
        <f>0.3*D17</f>
        <v>3</v>
      </c>
      <c r="E18" s="11">
        <f>0.3*E17</f>
        <v>3</v>
      </c>
      <c r="F18" s="11">
        <f>0.3*F17</f>
        <v>3</v>
      </c>
      <c r="I18" s="21"/>
    </row>
    <row r="19" spans="2:9" ht="12.75">
      <c r="B19" s="3" t="s">
        <v>39</v>
      </c>
      <c r="C19" s="6"/>
      <c r="D19" s="9">
        <f>D17-D18</f>
        <v>7</v>
      </c>
      <c r="E19" s="9">
        <f>E17-E18</f>
        <v>7</v>
      </c>
      <c r="F19" s="9">
        <f>F17-F18</f>
        <v>7</v>
      </c>
      <c r="G19" s="84"/>
      <c r="I19" s="22"/>
    </row>
    <row r="20" spans="2:9" ht="12.75">
      <c r="B20" s="3"/>
      <c r="C20" s="6"/>
      <c r="D20" s="9"/>
      <c r="E20" s="9"/>
      <c r="F20" s="9"/>
      <c r="G20" s="84"/>
      <c r="I20" s="22"/>
    </row>
    <row r="22" spans="1:8" ht="17.25" customHeight="1" thickBot="1">
      <c r="A22" s="120">
        <v>2</v>
      </c>
      <c r="B22" s="49" t="s">
        <v>40</v>
      </c>
      <c r="C22" s="50">
        <v>0</v>
      </c>
      <c r="D22" s="50">
        <v>1</v>
      </c>
      <c r="E22" s="50">
        <v>2</v>
      </c>
      <c r="F22" s="50">
        <v>3</v>
      </c>
      <c r="G22" s="33"/>
      <c r="H22" s="1"/>
    </row>
    <row r="23" spans="2:7" ht="12.75">
      <c r="B23" s="6" t="s">
        <v>41</v>
      </c>
      <c r="C23" s="6"/>
      <c r="D23" s="7">
        <f>D9/(360/C54)+D10/(360/C55)-D10/(360/C56)</f>
        <v>118.33333333333334</v>
      </c>
      <c r="E23" s="7">
        <f>E9/(360/D54)+E10/(360/D55)-E10/(360/D56)</f>
        <v>118.33333333333334</v>
      </c>
      <c r="F23" s="51">
        <v>0</v>
      </c>
      <c r="G23" s="95" t="s">
        <v>18</v>
      </c>
    </row>
    <row r="24" spans="2:7" ht="12.75">
      <c r="B24" s="4" t="s">
        <v>42</v>
      </c>
      <c r="C24" s="24">
        <v>0</v>
      </c>
      <c r="D24" s="12">
        <f>C24-D14</f>
        <v>0</v>
      </c>
      <c r="E24" s="12">
        <f>D24-E14</f>
        <v>0</v>
      </c>
      <c r="F24" s="71">
        <v>0</v>
      </c>
      <c r="G24" s="95" t="s">
        <v>17</v>
      </c>
    </row>
    <row r="25" spans="2:8" ht="12.75">
      <c r="B25" s="64" t="s">
        <v>63</v>
      </c>
      <c r="C25" s="9">
        <f>C24+C23</f>
        <v>0</v>
      </c>
      <c r="D25" s="9">
        <f>D24+D23</f>
        <v>118.33333333333334</v>
      </c>
      <c r="E25" s="9">
        <f>E24+E23</f>
        <v>118.33333333333334</v>
      </c>
      <c r="F25" s="9">
        <f>F24+F23</f>
        <v>0</v>
      </c>
      <c r="G25" s="84"/>
      <c r="H25" s="52"/>
    </row>
    <row r="26" ht="9" customHeight="1"/>
    <row r="27" spans="2:9" ht="12.75">
      <c r="B27" s="4" t="s">
        <v>43</v>
      </c>
      <c r="C27" s="3">
        <v>0</v>
      </c>
      <c r="D27" s="9">
        <f>C27</f>
        <v>0</v>
      </c>
      <c r="E27" s="9">
        <f>D27</f>
        <v>0</v>
      </c>
      <c r="F27" s="9">
        <f>E27</f>
        <v>0</v>
      </c>
      <c r="G27" s="84"/>
      <c r="I27" s="70"/>
    </row>
    <row r="28" spans="2:7" ht="12.75">
      <c r="B28" s="4" t="s">
        <v>44</v>
      </c>
      <c r="C28" s="12">
        <f>C25</f>
        <v>0</v>
      </c>
      <c r="D28" s="12">
        <f>C28+D19</f>
        <v>7</v>
      </c>
      <c r="E28" s="12">
        <f>D28+E19</f>
        <v>14</v>
      </c>
      <c r="F28" s="12">
        <f>E28+F19</f>
        <v>21</v>
      </c>
      <c r="G28" s="95"/>
    </row>
    <row r="29" spans="2:7" ht="12.75">
      <c r="B29" s="4" t="s">
        <v>76</v>
      </c>
      <c r="C29" s="9">
        <f>C27+C28</f>
        <v>0</v>
      </c>
      <c r="D29" s="9">
        <f>D27+D28</f>
        <v>7</v>
      </c>
      <c r="E29" s="9">
        <f>E27+E28</f>
        <v>14</v>
      </c>
      <c r="F29" s="9">
        <f>F27+F28</f>
        <v>21</v>
      </c>
      <c r="G29" s="84"/>
    </row>
    <row r="30" spans="4:7" ht="12.75">
      <c r="D30" s="9"/>
      <c r="E30" s="9"/>
      <c r="F30" s="9"/>
      <c r="G30" s="84"/>
    </row>
    <row r="31" spans="2:7" ht="12.75">
      <c r="B31" s="4" t="s">
        <v>75</v>
      </c>
      <c r="C31" s="9">
        <f>C29-C25</f>
        <v>0</v>
      </c>
      <c r="D31" s="9">
        <f>D29-D25</f>
        <v>-111.33333333333334</v>
      </c>
      <c r="E31" s="9">
        <f>E29-E25</f>
        <v>-104.33333333333334</v>
      </c>
      <c r="F31" s="9">
        <f>F29-F25</f>
        <v>21</v>
      </c>
      <c r="G31" s="95"/>
    </row>
    <row r="32" spans="2:7" ht="12.75">
      <c r="B32" s="4" t="s">
        <v>79</v>
      </c>
      <c r="D32" s="9">
        <f>D31-C31</f>
        <v>-111.33333333333334</v>
      </c>
      <c r="E32" s="9">
        <f>E31-D31</f>
        <v>7</v>
      </c>
      <c r="F32" s="9">
        <f>F31-E31</f>
        <v>125.33333333333334</v>
      </c>
      <c r="G32" s="95"/>
    </row>
    <row r="33" spans="4:7" ht="12.75">
      <c r="D33" s="9"/>
      <c r="E33" s="9"/>
      <c r="F33" s="9"/>
      <c r="G33" s="95"/>
    </row>
    <row r="34" spans="4:7" ht="12.75">
      <c r="D34" s="9"/>
      <c r="E34" s="9"/>
      <c r="F34" s="9"/>
      <c r="G34" s="84"/>
    </row>
    <row r="35" spans="1:7" ht="13.5" thickBot="1">
      <c r="A35" s="120">
        <v>3</v>
      </c>
      <c r="B35" s="73" t="s">
        <v>140</v>
      </c>
      <c r="C35" s="50">
        <v>0</v>
      </c>
      <c r="D35" s="50">
        <v>1</v>
      </c>
      <c r="E35" s="50">
        <v>2</v>
      </c>
      <c r="F35" s="50">
        <v>3</v>
      </c>
      <c r="G35" s="33"/>
    </row>
    <row r="36" spans="2:7" ht="12.75">
      <c r="B36" s="6" t="s">
        <v>65</v>
      </c>
      <c r="C36" s="6"/>
      <c r="D36" s="7">
        <f>D15</f>
        <v>10</v>
      </c>
      <c r="E36" s="7">
        <f>E15</f>
        <v>10</v>
      </c>
      <c r="F36" s="7">
        <f>F15</f>
        <v>10</v>
      </c>
      <c r="G36" s="84"/>
    </row>
    <row r="37" spans="2:7" ht="12.75">
      <c r="B37" s="75" t="s">
        <v>95</v>
      </c>
      <c r="C37" s="12">
        <f>-C25</f>
        <v>0</v>
      </c>
      <c r="D37" s="12">
        <f>C25-D25</f>
        <v>-118.33333333333334</v>
      </c>
      <c r="E37" s="12">
        <f>D25-E25</f>
        <v>0</v>
      </c>
      <c r="F37" s="12">
        <f>E25-F25</f>
        <v>118.33333333333334</v>
      </c>
      <c r="G37" s="99" t="s">
        <v>94</v>
      </c>
    </row>
    <row r="38" spans="2:8" ht="12.75">
      <c r="B38" s="83" t="s">
        <v>67</v>
      </c>
      <c r="C38" s="53">
        <f>SUM(C36:C37)</f>
        <v>0</v>
      </c>
      <c r="D38" s="53">
        <f>SUM(D36:D37)</f>
        <v>-108.33333333333334</v>
      </c>
      <c r="E38" s="53">
        <f>SUM(E36:E37)</f>
        <v>10</v>
      </c>
      <c r="F38" s="53">
        <f>SUM(F36:F37)</f>
        <v>128.33333333333334</v>
      </c>
      <c r="G38" s="95"/>
      <c r="H38" s="54"/>
    </row>
    <row r="39" ht="12.75">
      <c r="H39" s="1"/>
    </row>
    <row r="40" spans="2:8" ht="12.75">
      <c r="B40" s="76" t="s">
        <v>142</v>
      </c>
      <c r="C40" s="80">
        <f>IRR(C38:F38)</f>
        <v>0.13553236720618234</v>
      </c>
      <c r="D40" s="76" t="s">
        <v>3</v>
      </c>
      <c r="E40" s="78">
        <v>0.1</v>
      </c>
      <c r="F40" s="81">
        <f>NPV(E40,D38:F38)+C38</f>
        <v>6.198347107437998</v>
      </c>
      <c r="G40" s="95" t="s">
        <v>19</v>
      </c>
      <c r="H40" s="4"/>
    </row>
    <row r="41" spans="2:7" ht="12.75">
      <c r="B41" s="113" t="s">
        <v>143</v>
      </c>
      <c r="C41" s="114">
        <v>0.062</v>
      </c>
      <c r="D41" s="15"/>
      <c r="F41" s="89">
        <v>-30</v>
      </c>
      <c r="G41" s="33"/>
    </row>
    <row r="42" spans="3:7" ht="12.75">
      <c r="C42" s="17"/>
      <c r="D42" s="15"/>
      <c r="F42" s="3"/>
      <c r="G42" s="33"/>
    </row>
    <row r="43" spans="2:8" ht="12.75">
      <c r="B43" s="6"/>
      <c r="C43" s="6"/>
      <c r="D43" s="6"/>
      <c r="E43" s="6"/>
      <c r="F43" s="6"/>
      <c r="H43" s="4"/>
    </row>
    <row r="44" spans="2:8" ht="16.5" thickBot="1">
      <c r="B44" s="103" t="s">
        <v>70</v>
      </c>
      <c r="H44" s="4"/>
    </row>
    <row r="45" spans="2:8" ht="16.5" customHeight="1">
      <c r="B45" s="64" t="s">
        <v>72</v>
      </c>
      <c r="H45" s="4"/>
    </row>
    <row r="46" spans="2:8" ht="16.5" customHeight="1">
      <c r="B46" s="64" t="s">
        <v>144</v>
      </c>
      <c r="H46" s="4"/>
    </row>
    <row r="47" spans="2:8" ht="16.5" customHeight="1">
      <c r="B47" s="64" t="s">
        <v>145</v>
      </c>
      <c r="H47" s="4"/>
    </row>
    <row r="48" spans="2:8" ht="16.5" customHeight="1">
      <c r="B48" s="64" t="s">
        <v>147</v>
      </c>
      <c r="H48" s="4"/>
    </row>
    <row r="49" spans="2:8" ht="16.5" customHeight="1">
      <c r="B49" s="82" t="s">
        <v>146</v>
      </c>
      <c r="H49" s="4"/>
    </row>
    <row r="50" ht="12.75">
      <c r="H50" s="4"/>
    </row>
    <row r="51" spans="7:8" ht="12.75">
      <c r="G51" s="4"/>
      <c r="H51" s="4"/>
    </row>
    <row r="52" spans="7:9" ht="12.75">
      <c r="G52" s="4"/>
      <c r="H52" s="4"/>
      <c r="I52" s="3"/>
    </row>
    <row r="53" spans="2:8" ht="12" customHeight="1">
      <c r="B53" s="3" t="s">
        <v>51</v>
      </c>
      <c r="H53" s="4"/>
    </row>
    <row r="54" spans="2:8" ht="12" customHeight="1">
      <c r="B54" s="4" t="s">
        <v>52</v>
      </c>
      <c r="C54" s="3">
        <v>90</v>
      </c>
      <c r="D54" s="4">
        <f aca="true" t="shared" si="1" ref="D54:E56">C54</f>
        <v>90</v>
      </c>
      <c r="E54" s="4">
        <f t="shared" si="1"/>
        <v>90</v>
      </c>
      <c r="F54" s="27" t="s">
        <v>53</v>
      </c>
      <c r="G54" s="90"/>
      <c r="H54" s="4"/>
    </row>
    <row r="55" spans="2:8" ht="12.75">
      <c r="B55" s="4" t="s">
        <v>54</v>
      </c>
      <c r="C55" s="3">
        <v>10</v>
      </c>
      <c r="D55" s="4">
        <f t="shared" si="1"/>
        <v>10</v>
      </c>
      <c r="E55" s="4">
        <f t="shared" si="1"/>
        <v>10</v>
      </c>
      <c r="F55" s="55">
        <f>(C54+C55*0.85-C56*0.85)/360</f>
        <v>0.20277777777777778</v>
      </c>
      <c r="G55" s="91"/>
      <c r="H55" s="4"/>
    </row>
    <row r="56" spans="2:8" ht="12.75">
      <c r="B56" s="4" t="s">
        <v>55</v>
      </c>
      <c r="C56" s="3">
        <v>30</v>
      </c>
      <c r="D56" s="4">
        <f t="shared" si="1"/>
        <v>30</v>
      </c>
      <c r="E56" s="4">
        <f t="shared" si="1"/>
        <v>30</v>
      </c>
      <c r="H56" s="4"/>
    </row>
    <row r="57" ht="12.75">
      <c r="H57" s="4"/>
    </row>
    <row r="58" ht="12.75">
      <c r="H58" s="4"/>
    </row>
    <row r="59" ht="12.75">
      <c r="H59" s="4"/>
    </row>
    <row r="60" ht="12.75">
      <c r="H60" s="4"/>
    </row>
    <row r="61" ht="12.75">
      <c r="H61" s="4"/>
    </row>
    <row r="62" ht="12.75">
      <c r="H62" s="4"/>
    </row>
    <row r="63" ht="12.75">
      <c r="H63" s="4"/>
    </row>
    <row r="64" ht="12.75">
      <c r="H64" s="4"/>
    </row>
    <row r="65" ht="12.75">
      <c r="H65" s="4"/>
    </row>
    <row r="66" ht="12.75">
      <c r="H66" s="4"/>
    </row>
    <row r="67" ht="12.75">
      <c r="H67" s="4"/>
    </row>
    <row r="68" ht="12.75">
      <c r="H68" s="4"/>
    </row>
    <row r="69" ht="12.75">
      <c r="H69" s="4"/>
    </row>
    <row r="70" ht="12.75">
      <c r="H70" s="4"/>
    </row>
    <row r="71" ht="12.75">
      <c r="H71" s="4"/>
    </row>
    <row r="72" ht="12.75">
      <c r="H72" s="4"/>
    </row>
    <row r="73" ht="12.75">
      <c r="H73" s="4"/>
    </row>
    <row r="74" ht="12.75">
      <c r="H74" s="4"/>
    </row>
    <row r="75" ht="12.75">
      <c r="H75" s="4"/>
    </row>
    <row r="76" ht="12.75">
      <c r="H76" s="4"/>
    </row>
    <row r="77" ht="12.75">
      <c r="H77" s="4"/>
    </row>
    <row r="78" ht="12.75">
      <c r="H78" s="4"/>
    </row>
    <row r="79" ht="12.75">
      <c r="H79" s="4"/>
    </row>
    <row r="80" ht="12.75">
      <c r="H80" s="4"/>
    </row>
    <row r="81" ht="12.75">
      <c r="H81" s="4"/>
    </row>
    <row r="82" ht="12.75">
      <c r="H82" s="4"/>
    </row>
    <row r="83" ht="12.75">
      <c r="H83" s="4"/>
    </row>
    <row r="84" ht="12.75">
      <c r="H84" s="4"/>
    </row>
    <row r="85" ht="12.75">
      <c r="H85" s="4"/>
    </row>
    <row r="86" ht="12.75">
      <c r="H86" s="4"/>
    </row>
    <row r="87" ht="12.75">
      <c r="H87" s="4"/>
    </row>
    <row r="88" ht="12.75">
      <c r="H88" s="4"/>
    </row>
    <row r="89" ht="12.75">
      <c r="H89" s="4"/>
    </row>
    <row r="90" ht="12.75">
      <c r="H90" s="4"/>
    </row>
    <row r="91" ht="12.75">
      <c r="H91" s="4"/>
    </row>
    <row r="92" ht="12.75">
      <c r="H92" s="4"/>
    </row>
    <row r="93" ht="12.75">
      <c r="H93" s="4"/>
    </row>
    <row r="94" ht="12.75">
      <c r="H94" s="4"/>
    </row>
    <row r="95" ht="12.75">
      <c r="H95" s="4"/>
    </row>
    <row r="96" ht="12.75">
      <c r="H96" s="4"/>
    </row>
    <row r="97" ht="12.75">
      <c r="H97" s="4"/>
    </row>
    <row r="98" ht="12.75">
      <c r="H98" s="4"/>
    </row>
    <row r="99" ht="12.75">
      <c r="H99" s="4"/>
    </row>
  </sheetData>
  <printOptions headings="1" horizontalCentered="1" verticalCentered="1"/>
  <pageMargins left="0.7480314960629921" right="0.35433070866141736" top="0.95" bottom="0.81" header="0" footer="0"/>
  <pageSetup horizontalDpi="200" verticalDpi="200" orientation="portrait" paperSize="9" scale="96" r:id="rId1"/>
  <headerFooter alignWithMargins="0">
    <oddFooter>&amp;CPage &amp;P</oddFooter>
  </headerFooter>
  <rowBreaks count="1" manualBreakCount="1">
    <brk id="5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  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      </dc:creator>
  <cp:keywords/>
  <dc:description/>
  <cp:lastModifiedBy>iese</cp:lastModifiedBy>
  <cp:lastPrinted>2005-03-17T11:17:50Z</cp:lastPrinted>
  <dcterms:created xsi:type="dcterms:W3CDTF">2003-07-26T10:12:06Z</dcterms:created>
  <dcterms:modified xsi:type="dcterms:W3CDTF">2005-03-17T11:44:39Z</dcterms:modified>
  <cp:category/>
  <cp:version/>
  <cp:contentType/>
  <cp:contentStatus/>
</cp:coreProperties>
</file>