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750" activeTab="4"/>
  </bookViews>
  <sheets>
    <sheet name="Exhibit 1" sheetId="1" r:id="rId1"/>
    <sheet name="Exhibit 2" sheetId="2" r:id="rId2"/>
    <sheet name="Exh1 TO DO" sheetId="3" r:id="rId3"/>
    <sheet name="Exh2 TO DO" sheetId="4" r:id="rId4"/>
    <sheet name="Anexo 1" sheetId="5" r:id="rId5"/>
    <sheet name="Anexo 2" sheetId="6" r:id="rId6"/>
    <sheet name="Anex1 Resolver" sheetId="7" r:id="rId7"/>
    <sheet name="Anex2 Resolver" sheetId="8" r:id="rId8"/>
  </sheets>
  <definedNames>
    <definedName name="_xlnm.Print_Area" localSheetId="6">'Anex1 Resolver'!$A$1:$H$79</definedName>
    <definedName name="_xlnm.Print_Area" localSheetId="7">'Anex2 Resolver'!$A$1:$G$79</definedName>
    <definedName name="_xlnm.Print_Area" localSheetId="4">'Anexo 1'!$A$1:$H$79</definedName>
    <definedName name="_xlnm.Print_Area" localSheetId="5">'Anexo 2'!$A$1:$G$79</definedName>
    <definedName name="_xlnm.Print_Area" localSheetId="2">'Exh1 TO DO'!$A$1:$H$79</definedName>
    <definedName name="_xlnm.Print_Area" localSheetId="3">'Exh2 TO DO'!$A$1:$G$79</definedName>
    <definedName name="_xlnm.Print_Area" localSheetId="0">'Exhibit 1'!$A$1:$H$79</definedName>
    <definedName name="_xlnm.Print_Area" localSheetId="1">'Exhibit 2'!$A$1:$G$79</definedName>
    <definedName name="solver_adj" localSheetId="6" hidden="1">'Anex1 Resolver'!$D$9</definedName>
    <definedName name="solver_adj" localSheetId="7" hidden="1">'Anex2 Resolver'!$D$9</definedName>
    <definedName name="solver_adj" localSheetId="4" hidden="1">'Anexo 1'!$D$9</definedName>
    <definedName name="solver_adj" localSheetId="5" hidden="1">'Anexo 2'!$D$9</definedName>
    <definedName name="solver_adj" localSheetId="2" hidden="1">'Exh1 TO DO'!$D$9</definedName>
    <definedName name="solver_adj" localSheetId="3" hidden="1">'Exh2 TO DO'!$D$9</definedName>
    <definedName name="solver_adj" localSheetId="0" hidden="1">'Exhibit 1'!$D$9</definedName>
    <definedName name="solver_adj" localSheetId="1" hidden="1">'Exhibit 2'!$D$9</definedName>
    <definedName name="solver_cvg" localSheetId="6" hidden="1">0.0001</definedName>
    <definedName name="solver_cvg" localSheetId="7" hidden="1">0.0001</definedName>
    <definedName name="solver_cvg" localSheetId="4" hidden="1">0.0001</definedName>
    <definedName name="solver_cvg" localSheetId="5" hidden="1">0.0001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drv" localSheetId="6" hidden="1">1</definedName>
    <definedName name="solver_drv" localSheetId="7" hidden="1">1</definedName>
    <definedName name="solver_drv" localSheetId="4" hidden="1">1</definedName>
    <definedName name="solver_drv" localSheetId="5" hidden="1">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est" localSheetId="6" hidden="1">1</definedName>
    <definedName name="solver_est" localSheetId="7" hidden="1">1</definedName>
    <definedName name="solver_est" localSheetId="4" hidden="1">1</definedName>
    <definedName name="solver_est" localSheetId="5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itr" localSheetId="6" hidden="1">100</definedName>
    <definedName name="solver_itr" localSheetId="7" hidden="1">100</definedName>
    <definedName name="solver_itr" localSheetId="4" hidden="1">100</definedName>
    <definedName name="solver_itr" localSheetId="5" hidden="1">100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itr" localSheetId="1" hidden="1">100</definedName>
    <definedName name="solver_lin" localSheetId="6" hidden="1">2</definedName>
    <definedName name="solver_lin" localSheetId="7" hidden="1">2</definedName>
    <definedName name="solver_lin" localSheetId="4" hidden="1">2</definedName>
    <definedName name="solver_lin" localSheetId="5" hidden="1">2</definedName>
    <definedName name="solver_lin" localSheetId="2" hidden="1">2</definedName>
    <definedName name="solver_lin" localSheetId="3" hidden="1">2</definedName>
    <definedName name="solver_lin" localSheetId="0" hidden="1">2</definedName>
    <definedName name="solver_lin" localSheetId="1" hidden="1">2</definedName>
    <definedName name="solver_neg" localSheetId="6" hidden="1">2</definedName>
    <definedName name="solver_neg" localSheetId="7" hidden="1">2</definedName>
    <definedName name="solver_neg" localSheetId="4" hidden="1">2</definedName>
    <definedName name="solver_neg" localSheetId="5" hidden="1">2</definedName>
    <definedName name="solver_neg" localSheetId="2" hidden="1">2</definedName>
    <definedName name="solver_neg" localSheetId="3" hidden="1">2</definedName>
    <definedName name="solver_neg" localSheetId="0" hidden="1">2</definedName>
    <definedName name="solver_neg" localSheetId="1" hidden="1">2</definedName>
    <definedName name="solver_num" localSheetId="6" hidden="1">0</definedName>
    <definedName name="solver_num" localSheetId="7" hidden="1">0</definedName>
    <definedName name="solver_num" localSheetId="4" hidden="1">0</definedName>
    <definedName name="solver_num" localSheetId="5" hidden="1">0</definedName>
    <definedName name="solver_num" localSheetId="2" hidden="1">0</definedName>
    <definedName name="solver_num" localSheetId="3" hidden="1">0</definedName>
    <definedName name="solver_num" localSheetId="0" hidden="1">0</definedName>
    <definedName name="solver_num" localSheetId="1" hidden="1">0</definedName>
    <definedName name="solver_nwt" localSheetId="6" hidden="1">1</definedName>
    <definedName name="solver_nwt" localSheetId="7" hidden="1">1</definedName>
    <definedName name="solver_nwt" localSheetId="4" hidden="1">1</definedName>
    <definedName name="solver_nwt" localSheetId="5" hidden="1">1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opt" localSheetId="6" hidden="1">'Anex1 Resolver'!$D$14</definedName>
    <definedName name="solver_opt" localSheetId="7" hidden="1">'Anex2 Resolver'!$D$14</definedName>
    <definedName name="solver_opt" localSheetId="4" hidden="1">'Anexo 1'!$D$14</definedName>
    <definedName name="solver_opt" localSheetId="5" hidden="1">'Anexo 2'!$D$14</definedName>
    <definedName name="solver_opt" localSheetId="2" hidden="1">'Exh1 TO DO'!$D$14</definedName>
    <definedName name="solver_opt" localSheetId="3" hidden="1">'Exh2 TO DO'!$D$14</definedName>
    <definedName name="solver_opt" localSheetId="0" hidden="1">'Exhibit 1'!$D$14</definedName>
    <definedName name="solver_opt" localSheetId="1" hidden="1">'Exhibit 2'!$D$14</definedName>
    <definedName name="solver_pre" localSheetId="6" hidden="1">0.000001</definedName>
    <definedName name="solver_pre" localSheetId="7" hidden="1">0.000001</definedName>
    <definedName name="solver_pre" localSheetId="4" hidden="1">0.000001</definedName>
    <definedName name="solver_pre" localSheetId="5" hidden="1">0.000001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pre" localSheetId="1" hidden="1">0.000001</definedName>
    <definedName name="solver_scl" localSheetId="6" hidden="1">2</definedName>
    <definedName name="solver_scl" localSheetId="7" hidden="1">2</definedName>
    <definedName name="solver_scl" localSheetId="4" hidden="1">2</definedName>
    <definedName name="solver_scl" localSheetId="5" hidden="1">2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ho" localSheetId="6" hidden="1">2</definedName>
    <definedName name="solver_sho" localSheetId="7" hidden="1">2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tim" localSheetId="6" hidden="1">100</definedName>
    <definedName name="solver_tim" localSheetId="7" hidden="1">100</definedName>
    <definedName name="solver_tim" localSheetId="4" hidden="1">100</definedName>
    <definedName name="solver_tim" localSheetId="5" hidden="1">100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ol" localSheetId="6" hidden="1">0.05</definedName>
    <definedName name="solver_tol" localSheetId="7" hidden="1">0.05</definedName>
    <definedName name="solver_tol" localSheetId="4" hidden="1">0.05</definedName>
    <definedName name="solver_tol" localSheetId="5" hidden="1">0.05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ol" localSheetId="1" hidden="1">0.05</definedName>
    <definedName name="solver_typ" localSheetId="6" hidden="1">3</definedName>
    <definedName name="solver_typ" localSheetId="7" hidden="1">3</definedName>
    <definedName name="solver_typ" localSheetId="4" hidden="1">3</definedName>
    <definedName name="solver_typ" localSheetId="5" hidden="1">3</definedName>
    <definedName name="solver_typ" localSheetId="2" hidden="1">3</definedName>
    <definedName name="solver_typ" localSheetId="3" hidden="1">3</definedName>
    <definedName name="solver_typ" localSheetId="0" hidden="1">3</definedName>
    <definedName name="solver_typ" localSheetId="1" hidden="1">3</definedName>
    <definedName name="solver_val" localSheetId="6" hidden="1">2000</definedName>
    <definedName name="solver_val" localSheetId="7" hidden="1">2000</definedName>
    <definedName name="solver_val" localSheetId="4" hidden="1">2000</definedName>
    <definedName name="solver_val" localSheetId="5" hidden="1">2000</definedName>
    <definedName name="solver_val" localSheetId="2" hidden="1">2000</definedName>
    <definedName name="solver_val" localSheetId="3" hidden="1">2000</definedName>
    <definedName name="solver_val" localSheetId="0" hidden="1">2000</definedName>
    <definedName name="solver_val" localSheetId="1" hidden="1">2000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sz val="8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rFont val="Tahoma"/>
            <family val="2"/>
          </rPr>
          <t>P &amp; L</t>
        </r>
        <r>
          <rPr>
            <sz val="8"/>
            <rFont val="Tahoma"/>
            <family val="2"/>
          </rPr>
          <t xml:space="preserve"> and Balance Sheets. 
</t>
        </r>
      </text>
    </comment>
  </commentList>
</comments>
</file>

<file path=xl/comments2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sz val="8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rFont val="Tahoma"/>
            <family val="2"/>
          </rPr>
          <t>P &amp; L</t>
        </r>
        <r>
          <rPr>
            <sz val="8"/>
            <rFont val="Tahoma"/>
            <family val="2"/>
          </rPr>
          <t xml:space="preserve"> and Balance Sheets. 
</t>
        </r>
      </text>
    </comment>
  </commentList>
</comments>
</file>

<file path=xl/comments3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sz val="8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rFont val="Tahoma"/>
            <family val="2"/>
          </rPr>
          <t>P &amp; L</t>
        </r>
        <r>
          <rPr>
            <sz val="8"/>
            <rFont val="Tahoma"/>
            <family val="2"/>
          </rPr>
          <t xml:space="preserve"> and Balance Sheets. 
</t>
        </r>
      </text>
    </comment>
  </commentList>
</comments>
</file>

<file path=xl/comments4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sz val="8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rFont val="Tahoma"/>
            <family val="2"/>
          </rPr>
          <t>P &amp; L</t>
        </r>
        <r>
          <rPr>
            <sz val="8"/>
            <rFont val="Tahoma"/>
            <family val="2"/>
          </rPr>
          <t xml:space="preserve"> and Balance Sheets. 
</t>
        </r>
      </text>
    </comment>
  </commentList>
</comments>
</file>

<file path=xl/comments5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b/>
            <sz val="8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rFont val="Tahoma"/>
            <family val="2"/>
          </rPr>
          <t xml:space="preserve"> P y G </t>
        </r>
        <r>
          <rPr>
            <b/>
            <sz val="8"/>
            <rFont val="Tahoma"/>
            <family val="2"/>
          </rPr>
          <t xml:space="preserve">y balances.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b/>
            <sz val="8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rFont val="Tahoma"/>
            <family val="2"/>
          </rPr>
          <t xml:space="preserve"> P y G </t>
        </r>
        <r>
          <rPr>
            <b/>
            <sz val="8"/>
            <rFont val="Tahoma"/>
            <family val="2"/>
          </rPr>
          <t xml:space="preserve">y balances.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b/>
            <sz val="8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rFont val="Tahoma"/>
            <family val="2"/>
          </rPr>
          <t xml:space="preserve"> P y G </t>
        </r>
        <r>
          <rPr>
            <b/>
            <sz val="8"/>
            <rFont val="Tahoma"/>
            <family val="2"/>
          </rPr>
          <t xml:space="preserve">y balances.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Usuari</author>
  </authors>
  <commentList>
    <comment ref="A1" authorId="0">
      <text>
        <r>
          <rPr>
            <b/>
            <sz val="8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rFont val="Tahoma"/>
            <family val="2"/>
          </rPr>
          <t xml:space="preserve"> P y G </t>
        </r>
        <r>
          <rPr>
            <b/>
            <sz val="8"/>
            <rFont val="Tahoma"/>
            <family val="2"/>
          </rPr>
          <t xml:space="preserve">y balances.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<sst xmlns="http://schemas.openxmlformats.org/spreadsheetml/2006/main" count="1043" uniqueCount="245">
  <si>
    <t>Ventas</t>
  </si>
  <si>
    <t>Margen bruto</t>
  </si>
  <si>
    <t xml:space="preserve">   Coste de materiales</t>
  </si>
  <si>
    <t xml:space="preserve">   Mano de obra</t>
  </si>
  <si>
    <t>EBITDA</t>
  </si>
  <si>
    <t>Amortización</t>
  </si>
  <si>
    <t>Intereses</t>
  </si>
  <si>
    <t>EBIT</t>
  </si>
  <si>
    <t>Bº antes impuestos</t>
  </si>
  <si>
    <t>Impuestos</t>
  </si>
  <si>
    <t>Crecimiento ventas</t>
  </si>
  <si>
    <t>Caja</t>
  </si>
  <si>
    <t>Clientes</t>
  </si>
  <si>
    <t>Existencias</t>
  </si>
  <si>
    <t>Proveedores</t>
  </si>
  <si>
    <t>Total pasivo</t>
  </si>
  <si>
    <t>Anticipos de clientes</t>
  </si>
  <si>
    <t>Resultados extraordinarios</t>
  </si>
  <si>
    <t>Coste deuda</t>
  </si>
  <si>
    <t>Margen bruto / Ventas</t>
  </si>
  <si>
    <t>NOF</t>
  </si>
  <si>
    <t>Deuda + Equity</t>
  </si>
  <si>
    <t>Dividendos pagados</t>
  </si>
  <si>
    <t>COAF</t>
  </si>
  <si>
    <t>FM</t>
  </si>
  <si>
    <t>Pro memoria: Compras</t>
  </si>
  <si>
    <t>Hipótesis</t>
  </si>
  <si>
    <t>Proveedores / ventas</t>
  </si>
  <si>
    <t>EBITDA / Ventas</t>
  </si>
  <si>
    <t>Gastos generales (Opex)</t>
  </si>
  <si>
    <t>ROS (Bº neto / Ventas)</t>
  </si>
  <si>
    <t>Patrimonio neto (Equity)</t>
  </si>
  <si>
    <t>ROE (Bº neto / Equity)</t>
  </si>
  <si>
    <t>Profit and Loss Statement</t>
  </si>
  <si>
    <t>Sales</t>
  </si>
  <si>
    <t>Gross Margin</t>
  </si>
  <si>
    <t>Depreciation</t>
  </si>
  <si>
    <t>Financial Expenses</t>
  </si>
  <si>
    <t>EBT</t>
  </si>
  <si>
    <t>Net Income</t>
  </si>
  <si>
    <t>P&amp;L Ratios (Profitability Ratios)</t>
  </si>
  <si>
    <t>Growth of Sales</t>
  </si>
  <si>
    <t>Gross Margin / Sales</t>
  </si>
  <si>
    <t>Opex / Sales</t>
  </si>
  <si>
    <t>na</t>
  </si>
  <si>
    <t>EBITDA / Sales</t>
  </si>
  <si>
    <t>Assets</t>
  </si>
  <si>
    <t>Cash</t>
  </si>
  <si>
    <t>Receivables</t>
  </si>
  <si>
    <t>Inventory</t>
  </si>
  <si>
    <t>Total Assets</t>
  </si>
  <si>
    <t xml:space="preserve"> </t>
  </si>
  <si>
    <t>Liabilities + Equity</t>
  </si>
  <si>
    <t>Payables</t>
  </si>
  <si>
    <t>Bank Credit</t>
  </si>
  <si>
    <t>Current Liabilities</t>
  </si>
  <si>
    <t>Loan (Long-term Debt)</t>
  </si>
  <si>
    <t>Short Balance Sheet</t>
  </si>
  <si>
    <t>NA, Net Assets</t>
  </si>
  <si>
    <t>D, Debt</t>
  </si>
  <si>
    <t>E, Equity</t>
  </si>
  <si>
    <t>Shortest  Balance Sheet version used in Operational Finance</t>
  </si>
  <si>
    <t>NFO</t>
  </si>
  <si>
    <t>WC</t>
  </si>
  <si>
    <t>Cash Surplus (+)</t>
  </si>
  <si>
    <t>Balance Sheet Ratios</t>
  </si>
  <si>
    <t>Receivables in Days</t>
  </si>
  <si>
    <t>Inventory in Days</t>
  </si>
  <si>
    <t>Payables in Days</t>
  </si>
  <si>
    <t>NFO / Sales in %</t>
  </si>
  <si>
    <t>HIPOTESIS EN NEGRITA</t>
  </si>
  <si>
    <t>BALANCE CALCULADO EN FUNCION DEL AÑO QUE TERMINA NO DEL SIGUIENTE</t>
  </si>
  <si>
    <t>HIPOTESIS CUENTA DE RDOS</t>
  </si>
  <si>
    <t>Mano de obra en %</t>
  </si>
  <si>
    <t>HIPOTESIS DE BALANCE</t>
  </si>
  <si>
    <t>Clientes días</t>
  </si>
  <si>
    <t>Existencias días</t>
  </si>
  <si>
    <t>Proveedores días</t>
  </si>
  <si>
    <t>Incr. Deuda largo</t>
  </si>
  <si>
    <t>Minimum cash</t>
  </si>
  <si>
    <t>Cuenta de Resultados</t>
  </si>
  <si>
    <r>
      <t>EBIT</t>
    </r>
    <r>
      <rPr>
        <sz val="9"/>
        <rFont val="Geneva"/>
        <family val="2"/>
      </rPr>
      <t xml:space="preserve"> o BAIT</t>
    </r>
  </si>
  <si>
    <t>Gastos financieros</t>
  </si>
  <si>
    <t>Ratios de cuenta de resultados</t>
  </si>
  <si>
    <t>Crecimiento de ventas</t>
  </si>
  <si>
    <t>Opex / Ventas</t>
  </si>
  <si>
    <t>Aumento de Opex</t>
  </si>
  <si>
    <t>Activo</t>
  </si>
  <si>
    <t>Activo total</t>
  </si>
  <si>
    <t>Pasivo</t>
  </si>
  <si>
    <t>Crédito bancario</t>
  </si>
  <si>
    <t>Préstamo bancario</t>
  </si>
  <si>
    <t xml:space="preserve">Beneficio del año </t>
  </si>
  <si>
    <t>Balance resumido</t>
  </si>
  <si>
    <t>Caja excedente</t>
  </si>
  <si>
    <t>NOF o circulante neto</t>
  </si>
  <si>
    <t>AF o activo fijo neto</t>
  </si>
  <si>
    <t>Deuda (a largo y corto)</t>
  </si>
  <si>
    <t>Extracto del balance  usado en finanzas operativas</t>
  </si>
  <si>
    <t>Caja excedente (+)</t>
  </si>
  <si>
    <t>Ratios de balance</t>
  </si>
  <si>
    <t>Días de cobro</t>
  </si>
  <si>
    <t>Días de existencias</t>
  </si>
  <si>
    <t>Días de pago</t>
  </si>
  <si>
    <t>NOF / Ventas en %</t>
  </si>
  <si>
    <t>Deuda / EBITDA</t>
  </si>
  <si>
    <r>
      <t>CMV</t>
    </r>
    <r>
      <rPr>
        <b/>
        <sz val="9"/>
        <rFont val="Geneva"/>
        <family val="2"/>
      </rPr>
      <t xml:space="preserve"> en %</t>
    </r>
  </si>
  <si>
    <t>Real</t>
  </si>
  <si>
    <t>Previsto</t>
  </si>
  <si>
    <t>Activo circulante,  AC</t>
  </si>
  <si>
    <t>Activo fijo neto,  AF</t>
  </si>
  <si>
    <t>Cifra de cierre</t>
  </si>
  <si>
    <t>Forecast</t>
  </si>
  <si>
    <t>Growth of sales</t>
  </si>
  <si>
    <t>Interest rate</t>
  </si>
  <si>
    <t>Tax rate</t>
  </si>
  <si>
    <t>NOF / Ventas</t>
  </si>
  <si>
    <t>Total CMV</t>
  </si>
  <si>
    <t>Material en %</t>
  </si>
  <si>
    <t>Crecimiento Gastos generales</t>
  </si>
  <si>
    <t xml:space="preserve">Beneficio neto, BN </t>
  </si>
  <si>
    <t>Hacienda y otros acreedores</t>
  </si>
  <si>
    <t xml:space="preserve">Patrimonio neto </t>
  </si>
  <si>
    <t>Capitaly reservas</t>
  </si>
  <si>
    <t>Pasivo circulante</t>
  </si>
  <si>
    <t>AN o activo neto</t>
  </si>
  <si>
    <t>Pro memoria: Dividendos</t>
  </si>
  <si>
    <t>2007-10</t>
  </si>
  <si>
    <t>EBIT / Gastos financieros</t>
  </si>
  <si>
    <t>Deuda / Bº Neto (Pay Back)</t>
  </si>
  <si>
    <t>Crédito necesario (-) +</t>
  </si>
  <si>
    <t>Clientes / Ventas</t>
  </si>
  <si>
    <t>Existencias / Ventas</t>
  </si>
  <si>
    <t>Pasivo espotna / ventas</t>
  </si>
  <si>
    <t>Hipótesis para 2011 - 2013</t>
  </si>
  <si>
    <t>60% de ventas</t>
  </si>
  <si>
    <t>Crecen 10% anual</t>
  </si>
  <si>
    <t>Amortización % del AF</t>
  </si>
  <si>
    <t>Amortización, fijo en $</t>
  </si>
  <si>
    <t>25% de EBT</t>
  </si>
  <si>
    <t>AF nueva inversión</t>
  </si>
  <si>
    <t>2010-13</t>
  </si>
  <si>
    <t>Caja 0</t>
  </si>
  <si>
    <t>150 días</t>
  </si>
  <si>
    <t>70 días</t>
  </si>
  <si>
    <t>Constante</t>
  </si>
  <si>
    <t>Pasivo espotnt / ventas</t>
  </si>
  <si>
    <t>anticipos clientes /ventas</t>
  </si>
  <si>
    <t>haciena y otros /ventas</t>
  </si>
  <si>
    <t>Anticipo clientes /ventas</t>
  </si>
  <si>
    <t>Otros acreedores / ventas</t>
  </si>
  <si>
    <t>2% Ventas</t>
  </si>
  <si>
    <t>Devuelve 150 / año</t>
  </si>
  <si>
    <t>No paga dividendo</t>
  </si>
  <si>
    <t>Crecimiento posible sin deuda</t>
  </si>
  <si>
    <t>Crecimiento 20%, 20% y 10%</t>
  </si>
  <si>
    <t>(miles de euros)</t>
  </si>
  <si>
    <t>Cost of components</t>
  </si>
  <si>
    <t>Labor</t>
  </si>
  <si>
    <t>Operating Expenses (Opex )</t>
  </si>
  <si>
    <t>Extraordinary Results</t>
  </si>
  <si>
    <t>Taxes</t>
  </si>
  <si>
    <t>ROS, Net Income / Sales</t>
  </si>
  <si>
    <t>ROE, Net Income / Equity</t>
  </si>
  <si>
    <t>Cost of Debt</t>
  </si>
  <si>
    <t>EBIT / Fin expenses</t>
  </si>
  <si>
    <t>Current Assets, CA</t>
  </si>
  <si>
    <t>Fixed Assets net, FA</t>
  </si>
  <si>
    <t>Taxes and other payables</t>
  </si>
  <si>
    <t>Capital &amp; reserves</t>
  </si>
  <si>
    <t>Equity</t>
  </si>
  <si>
    <t>Cash surplus</t>
  </si>
  <si>
    <r>
      <t xml:space="preserve">FA </t>
    </r>
    <r>
      <rPr>
        <sz val="9"/>
        <rFont val="Arial"/>
        <family val="2"/>
      </rPr>
      <t xml:space="preserve">or </t>
    </r>
    <r>
      <rPr>
        <i/>
        <sz val="9"/>
        <rFont val="Arial"/>
        <family val="2"/>
      </rPr>
      <t>Fixed Assets, Net</t>
    </r>
  </si>
  <si>
    <r>
      <t xml:space="preserve">NFO </t>
    </r>
    <r>
      <rPr>
        <sz val="9"/>
        <rFont val="Arial"/>
        <family val="2"/>
      </rPr>
      <t>or</t>
    </r>
    <r>
      <rPr>
        <i/>
        <sz val="9"/>
        <rFont val="Arial"/>
        <family val="2"/>
      </rPr>
      <t xml:space="preserve"> Current Assets, Net</t>
    </r>
  </si>
  <si>
    <t>Debt + Equity</t>
  </si>
  <si>
    <t xml:space="preserve">     Credit Needed (-) +</t>
  </si>
  <si>
    <t>Debt / EBITDA</t>
  </si>
  <si>
    <t>Debt / Net Income (Pay Back)</t>
  </si>
  <si>
    <t>Capital y reservas</t>
  </si>
  <si>
    <t>hacienda y otros /ventas</t>
  </si>
  <si>
    <t>Pasivo espontáneo / ventas</t>
  </si>
  <si>
    <t>HIPÓTESIS EN NEGRITA</t>
  </si>
  <si>
    <t>BALANCE CALCULADO EN FUNCIÓN DEL AÑO QUE TERMINA NO DEL SIGUIENTE</t>
  </si>
  <si>
    <t>HIPÓTESIS CUENTA DE RDOS</t>
  </si>
  <si>
    <t>HIPÓTESIS DE BALANCE</t>
  </si>
  <si>
    <t>SUF</t>
  </si>
  <si>
    <t>Labor in %</t>
  </si>
  <si>
    <t>Components in %</t>
  </si>
  <si>
    <r>
      <t>COGS</t>
    </r>
    <r>
      <rPr>
        <b/>
        <sz val="9"/>
        <rFont val="Geneva"/>
        <family val="2"/>
      </rPr>
      <t xml:space="preserve"> en %</t>
    </r>
  </si>
  <si>
    <t>Growth of Opex in %</t>
  </si>
  <si>
    <t>Dividends paid</t>
  </si>
  <si>
    <t>Inventory / Sales</t>
  </si>
  <si>
    <t>Payables / Sales</t>
  </si>
  <si>
    <t>Receivables / Sales</t>
  </si>
  <si>
    <t>Sales growth without debt</t>
  </si>
  <si>
    <t>NFO / Sales</t>
  </si>
  <si>
    <t>Depreciation in $</t>
  </si>
  <si>
    <t>Depreciation as % of FA</t>
  </si>
  <si>
    <t xml:space="preserve">Caja mínima </t>
  </si>
  <si>
    <t>2% Sales</t>
  </si>
  <si>
    <t>60% of Sales</t>
  </si>
  <si>
    <t>Increase per year = 10%</t>
  </si>
  <si>
    <t>25% of EBT</t>
  </si>
  <si>
    <t>Cash 0</t>
  </si>
  <si>
    <t>150 Days</t>
  </si>
  <si>
    <t>70 Days</t>
  </si>
  <si>
    <t>Constant</t>
  </si>
  <si>
    <t>Closing figure</t>
  </si>
  <si>
    <t>No dividends</t>
  </si>
  <si>
    <t>Assumptions IN BOLD</t>
  </si>
  <si>
    <t>Assumptions for 2011 - 2013</t>
  </si>
  <si>
    <t>Pays back 150 / year</t>
  </si>
  <si>
    <t>Assumptions</t>
  </si>
  <si>
    <t>20% de ventas</t>
  </si>
  <si>
    <t>20% of Sales</t>
  </si>
  <si>
    <t>1.600/año</t>
  </si>
  <si>
    <t>8% de la deuda año anterior</t>
  </si>
  <si>
    <t>8% x Debt of previous year</t>
  </si>
  <si>
    <t>(Thousands of euros)</t>
  </si>
  <si>
    <t>Total COGS</t>
  </si>
  <si>
    <t>Increase in Opex</t>
  </si>
  <si>
    <t>Advances from customers</t>
  </si>
  <si>
    <t>Net income for the year</t>
  </si>
  <si>
    <t>Memorandum item: Purchases</t>
  </si>
  <si>
    <t>Memorandum item: Dividends paid</t>
  </si>
  <si>
    <t>ASSUMPTIONS IN BOLD</t>
  </si>
  <si>
    <t>P&amp;L ASSUMPTIONS</t>
  </si>
  <si>
    <t>Balance sheet calculated based on sales and COGS of year just ended, not of next year</t>
  </si>
  <si>
    <t>BALANCE SHEET ASSUMPTIONS</t>
  </si>
  <si>
    <t>Days’ inventory</t>
  </si>
  <si>
    <t>Days’ receivables</t>
  </si>
  <si>
    <t>Days’ payables</t>
  </si>
  <si>
    <t>New investment in FA, gross</t>
  </si>
  <si>
    <t>Other liabilities as % of sales</t>
  </si>
  <si>
    <t>Increase in long-term debt</t>
  </si>
  <si>
    <t>Payout</t>
  </si>
  <si>
    <t>1,600/year</t>
  </si>
  <si>
    <t>Memo item: Dividends paid</t>
  </si>
  <si>
    <t>Advances to customers /Sales</t>
  </si>
  <si>
    <t>Growth 20%, 20% and 10%</t>
  </si>
  <si>
    <t>Actual</t>
  </si>
  <si>
    <t>Advances / Sales</t>
  </si>
  <si>
    <t>Tax and other payables / Sales</t>
  </si>
  <si>
    <t>RONA, EBIT / Net Assets</t>
  </si>
  <si>
    <t>RONA (EBIT / Activo neto)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</si>
</sst>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"/>
    <numFmt numFmtId="184" formatCode="0.0%"/>
    <numFmt numFmtId="185" formatCode="0.000000"/>
    <numFmt numFmtId="186" formatCode="0.00000"/>
    <numFmt numFmtId="187" formatCode="_-* #,##0.0\ _€_-;\-* #,##0.0\ _€_-;_-* &quot;-&quot;??\ _€_-;_-@_-"/>
    <numFmt numFmtId="188" formatCode="_-* #,##0\ _€_-;\-* #,##0\ _€_-;_-* &quot;-&quot;??\ _€_-;_-@_-"/>
    <numFmt numFmtId="189" formatCode="0.000%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sz val="10"/>
      <name val="Geneva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10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10"/>
      <name val="Geneva"/>
      <family val="2"/>
    </font>
    <font>
      <b/>
      <i/>
      <sz val="9"/>
      <name val="Genev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7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32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4" fontId="7" fillId="0" borderId="0" applyFon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16" borderId="5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5" fillId="22" borderId="0" xfId="54" applyFont="1" applyFill="1" applyAlignment="1">
      <alignment horizontal="left" indent="1"/>
      <protection/>
    </xf>
    <xf numFmtId="0" fontId="1" fillId="0" borderId="10" xfId="54" applyFont="1" applyBorder="1" applyAlignment="1">
      <alignment horizontal="left" indent="1"/>
      <protection/>
    </xf>
    <xf numFmtId="0" fontId="1" fillId="0" borderId="11" xfId="54" applyFont="1" applyBorder="1" applyAlignment="1">
      <alignment horizontal="left" indent="1"/>
      <protection/>
    </xf>
    <xf numFmtId="0" fontId="1" fillId="0" borderId="12" xfId="54" applyFont="1" applyBorder="1" applyAlignment="1">
      <alignment horizontal="left" indent="1"/>
      <protection/>
    </xf>
    <xf numFmtId="0" fontId="8" fillId="0" borderId="13" xfId="54" applyFont="1" applyBorder="1" applyAlignment="1">
      <alignment horizontal="left" indent="1"/>
      <protection/>
    </xf>
    <xf numFmtId="0" fontId="1" fillId="0" borderId="0" xfId="54" applyFont="1" applyAlignment="1">
      <alignment horizontal="left" indent="1"/>
      <protection/>
    </xf>
    <xf numFmtId="0" fontId="9" fillId="22" borderId="14" xfId="54" applyFont="1" applyFill="1" applyBorder="1" applyAlignment="1">
      <alignment horizontal="left" indent="1"/>
      <protection/>
    </xf>
    <xf numFmtId="9" fontId="9" fillId="22" borderId="14" xfId="54" applyNumberFormat="1" applyFont="1" applyFill="1" applyBorder="1" applyAlignment="1">
      <alignment horizontal="right" indent="1"/>
      <protection/>
    </xf>
    <xf numFmtId="0" fontId="8" fillId="0" borderId="0" xfId="54" applyFont="1" applyAlignment="1">
      <alignment horizontal="left" indent="1"/>
      <protection/>
    </xf>
    <xf numFmtId="9" fontId="8" fillId="0" borderId="0" xfId="57" applyFont="1" applyAlignment="1">
      <alignment horizontal="right" indent="1"/>
    </xf>
    <xf numFmtId="0" fontId="8" fillId="0" borderId="0" xfId="54" applyFont="1" applyAlignment="1">
      <alignment horizontal="left" indent="4"/>
      <protection/>
    </xf>
    <xf numFmtId="9" fontId="8" fillId="0" borderId="0" xfId="54" applyNumberFormat="1" applyFont="1" applyAlignment="1">
      <alignment horizontal="left" indent="1"/>
      <protection/>
    </xf>
    <xf numFmtId="0" fontId="1" fillId="0" borderId="13" xfId="54" applyFont="1" applyBorder="1" applyAlignment="1">
      <alignment horizontal="left" indent="1"/>
      <protection/>
    </xf>
    <xf numFmtId="0" fontId="2" fillId="0" borderId="0" xfId="54" applyFont="1" applyAlignment="1">
      <alignment horizontal="left" indent="1"/>
      <protection/>
    </xf>
    <xf numFmtId="0" fontId="8" fillId="0" borderId="0" xfId="54" applyFont="1" applyBorder="1" applyAlignment="1">
      <alignment horizontal="left" indent="1"/>
      <protection/>
    </xf>
    <xf numFmtId="3" fontId="8" fillId="22" borderId="14" xfId="54" applyNumberFormat="1" applyFont="1" applyFill="1" applyBorder="1" applyAlignment="1">
      <alignment horizontal="right" indent="1"/>
      <protection/>
    </xf>
    <xf numFmtId="0" fontId="8" fillId="0" borderId="0" xfId="54" applyFont="1" applyAlignment="1">
      <alignment horizontal="right"/>
      <protection/>
    </xf>
    <xf numFmtId="0" fontId="2" fillId="0" borderId="11" xfId="54" applyFont="1" applyBorder="1" applyAlignment="1">
      <alignment horizontal="left" indent="1"/>
      <protection/>
    </xf>
    <xf numFmtId="0" fontId="13" fillId="22" borderId="0" xfId="54" applyFont="1" applyFill="1" applyAlignment="1">
      <alignment horizontal="left" indent="1"/>
      <protection/>
    </xf>
    <xf numFmtId="0" fontId="6" fillId="0" borderId="0" xfId="54" applyFont="1" applyAlignment="1">
      <alignment horizontal="right" indent="1"/>
      <protection/>
    </xf>
    <xf numFmtId="16" fontId="6" fillId="0" borderId="0" xfId="54" applyNumberFormat="1" applyFont="1" applyBorder="1" applyAlignment="1">
      <alignment horizontal="right" indent="1"/>
      <protection/>
    </xf>
    <xf numFmtId="0" fontId="6" fillId="0" borderId="0" xfId="54" applyFont="1">
      <alignment/>
      <protection/>
    </xf>
    <xf numFmtId="0" fontId="14" fillId="0" borderId="0" xfId="54" applyFont="1">
      <alignment/>
      <protection/>
    </xf>
    <xf numFmtId="1" fontId="14" fillId="22" borderId="15" xfId="54" applyNumberFormat="1" applyFont="1" applyFill="1" applyBorder="1" applyAlignment="1">
      <alignment horizontal="right" indent="1"/>
      <protection/>
    </xf>
    <xf numFmtId="1" fontId="14" fillId="22" borderId="16" xfId="54" applyNumberFormat="1" applyFont="1" applyFill="1" applyBorder="1" applyAlignment="1">
      <alignment/>
      <protection/>
    </xf>
    <xf numFmtId="0" fontId="6" fillId="0" borderId="10" xfId="54" applyFont="1" applyBorder="1" applyAlignment="1">
      <alignment horizontal="left" indent="1"/>
      <protection/>
    </xf>
    <xf numFmtId="3" fontId="6" fillId="0" borderId="10" xfId="54" applyNumberFormat="1" applyFont="1" applyBorder="1" applyAlignment="1">
      <alignment horizontal="right" indent="1"/>
      <protection/>
    </xf>
    <xf numFmtId="9" fontId="15" fillId="0" borderId="0" xfId="57" applyFont="1" applyAlignment="1">
      <alignment/>
    </xf>
    <xf numFmtId="0" fontId="6" fillId="0" borderId="12" xfId="54" applyFont="1" applyBorder="1" applyAlignment="1">
      <alignment horizontal="left" indent="1"/>
      <protection/>
    </xf>
    <xf numFmtId="3" fontId="6" fillId="0" borderId="12" xfId="54" applyNumberFormat="1" applyFont="1" applyBorder="1" applyAlignment="1">
      <alignment horizontal="right" indent="1"/>
      <protection/>
    </xf>
    <xf numFmtId="0" fontId="6" fillId="0" borderId="0" xfId="54" applyFont="1" applyBorder="1">
      <alignment/>
      <protection/>
    </xf>
    <xf numFmtId="9" fontId="15" fillId="0" borderId="17" xfId="57" applyFont="1" applyBorder="1" applyAlignment="1">
      <alignment/>
    </xf>
    <xf numFmtId="0" fontId="6" fillId="0" borderId="17" xfId="54" applyFont="1" applyBorder="1">
      <alignment/>
      <protection/>
    </xf>
    <xf numFmtId="0" fontId="6" fillId="0" borderId="11" xfId="54" applyFont="1" applyBorder="1" applyAlignment="1">
      <alignment horizontal="left" indent="1"/>
      <protection/>
    </xf>
    <xf numFmtId="3" fontId="6" fillId="0" borderId="13" xfId="54" applyNumberFormat="1" applyFont="1" applyBorder="1" applyAlignment="1">
      <alignment horizontal="right" indent="1"/>
      <protection/>
    </xf>
    <xf numFmtId="3" fontId="6" fillId="0" borderId="18" xfId="54" applyNumberFormat="1" applyFont="1" applyBorder="1" applyAlignment="1">
      <alignment horizontal="right" indent="1"/>
      <protection/>
    </xf>
    <xf numFmtId="3" fontId="6" fillId="0" borderId="0" xfId="54" applyNumberFormat="1" applyFont="1" applyBorder="1" applyAlignment="1">
      <alignment horizontal="right" indent="1"/>
      <protection/>
    </xf>
    <xf numFmtId="9" fontId="15" fillId="0" borderId="0" xfId="57" applyFont="1" applyBorder="1" applyAlignment="1">
      <alignment/>
    </xf>
    <xf numFmtId="3" fontId="6" fillId="0" borderId="17" xfId="54" applyNumberFormat="1" applyFont="1" applyBorder="1" applyAlignment="1">
      <alignment horizontal="right" indent="1"/>
      <protection/>
    </xf>
    <xf numFmtId="0" fontId="6" fillId="0" borderId="13" xfId="54" applyFont="1" applyBorder="1" applyAlignment="1">
      <alignment horizontal="left" indent="1"/>
      <protection/>
    </xf>
    <xf numFmtId="0" fontId="6" fillId="0" borderId="0" xfId="54" applyFont="1" applyAlignment="1">
      <alignment horizontal="left" indent="1"/>
      <protection/>
    </xf>
    <xf numFmtId="9" fontId="16" fillId="22" borderId="14" xfId="54" applyNumberFormat="1" applyFont="1" applyFill="1" applyBorder="1" applyAlignment="1">
      <alignment horizontal="left" indent="1"/>
      <protection/>
    </xf>
    <xf numFmtId="9" fontId="10" fillId="22" borderId="14" xfId="54" applyNumberFormat="1" applyFont="1" applyFill="1" applyBorder="1" applyAlignment="1">
      <alignment horizontal="right" indent="1"/>
      <protection/>
    </xf>
    <xf numFmtId="0" fontId="15" fillId="0" borderId="0" xfId="54" applyFont="1" applyAlignment="1">
      <alignment horizontal="right" indent="1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left" indent="1"/>
      <protection/>
    </xf>
    <xf numFmtId="9" fontId="15" fillId="0" borderId="0" xfId="54" applyNumberFormat="1" applyFont="1" applyAlignment="1">
      <alignment horizontal="right" indent="1"/>
      <protection/>
    </xf>
    <xf numFmtId="9" fontId="15" fillId="0" borderId="0" xfId="57" applyFont="1" applyAlignment="1">
      <alignment horizontal="right" indent="1"/>
    </xf>
    <xf numFmtId="3" fontId="15" fillId="0" borderId="0" xfId="57" applyNumberFormat="1" applyFont="1" applyAlignment="1">
      <alignment horizontal="right" indent="1"/>
    </xf>
    <xf numFmtId="180" fontId="15" fillId="0" borderId="0" xfId="57" applyNumberFormat="1" applyFont="1" applyAlignment="1">
      <alignment horizontal="right" indent="1"/>
    </xf>
    <xf numFmtId="0" fontId="6" fillId="0" borderId="0" xfId="54" applyFont="1" applyBorder="1" applyAlignment="1">
      <alignment horizontal="right" indent="1"/>
      <protection/>
    </xf>
    <xf numFmtId="1" fontId="17" fillId="22" borderId="14" xfId="54" applyNumberFormat="1" applyFont="1" applyFill="1" applyBorder="1" applyAlignment="1">
      <alignment horizontal="center"/>
      <protection/>
    </xf>
    <xf numFmtId="3" fontId="15" fillId="0" borderId="0" xfId="54" applyNumberFormat="1" applyFont="1" applyAlignment="1">
      <alignment horizontal="right"/>
      <protection/>
    </xf>
    <xf numFmtId="3" fontId="6" fillId="0" borderId="19" xfId="54" applyNumberFormat="1" applyFont="1" applyBorder="1" applyAlignment="1">
      <alignment horizontal="right" indent="1"/>
      <protection/>
    </xf>
    <xf numFmtId="0" fontId="14" fillId="0" borderId="0" xfId="54" applyFont="1" applyAlignment="1">
      <alignment horizontal="right" indent="1"/>
      <protection/>
    </xf>
    <xf numFmtId="0" fontId="6" fillId="0" borderId="10" xfId="54" applyBorder="1" applyAlignment="1">
      <alignment horizontal="left" indent="1"/>
      <protection/>
    </xf>
    <xf numFmtId="0" fontId="6" fillId="0" borderId="19" xfId="54" applyFont="1" applyBorder="1" applyAlignment="1">
      <alignment horizontal="left" indent="1"/>
      <protection/>
    </xf>
    <xf numFmtId="0" fontId="6" fillId="0" borderId="0" xfId="54" applyFont="1" applyBorder="1" applyAlignment="1">
      <alignment horizontal="left" indent="1"/>
      <protection/>
    </xf>
    <xf numFmtId="3" fontId="6" fillId="0" borderId="0" xfId="54" applyNumberFormat="1" applyFont="1" applyAlignment="1">
      <alignment horizontal="right" indent="1"/>
      <protection/>
    </xf>
    <xf numFmtId="3" fontId="14" fillId="0" borderId="0" xfId="54" applyNumberFormat="1" applyFont="1" applyAlignment="1">
      <alignment horizontal="right" indent="1"/>
      <protection/>
    </xf>
    <xf numFmtId="0" fontId="14" fillId="0" borderId="0" xfId="54" applyFont="1" applyAlignment="1">
      <alignment horizontal="left" indent="1"/>
      <protection/>
    </xf>
    <xf numFmtId="0" fontId="16" fillId="22" borderId="14" xfId="54" applyFont="1" applyFill="1" applyBorder="1" applyAlignment="1">
      <alignment horizontal="left" indent="1"/>
      <protection/>
    </xf>
    <xf numFmtId="1" fontId="17" fillId="22" borderId="20" xfId="54" applyNumberFormat="1" applyFont="1" applyFill="1" applyBorder="1" applyAlignment="1">
      <alignment horizontal="right" indent="1"/>
      <protection/>
    </xf>
    <xf numFmtId="1" fontId="15" fillId="0" borderId="0" xfId="54" applyNumberFormat="1" applyFont="1" applyBorder="1" applyAlignment="1">
      <alignment horizontal="right" indent="1"/>
      <protection/>
    </xf>
    <xf numFmtId="0" fontId="15" fillId="0" borderId="0" xfId="54" applyFont="1" applyBorder="1" applyAlignment="1">
      <alignment horizontal="left" indent="1"/>
      <protection/>
    </xf>
    <xf numFmtId="3" fontId="15" fillId="0" borderId="0" xfId="54" applyNumberFormat="1" applyFont="1" applyBorder="1" applyAlignment="1">
      <alignment horizontal="right" indent="1"/>
      <protection/>
    </xf>
    <xf numFmtId="3" fontId="15" fillId="0" borderId="17" xfId="54" applyNumberFormat="1" applyFont="1" applyBorder="1" applyAlignment="1">
      <alignment horizontal="right" indent="1"/>
      <protection/>
    </xf>
    <xf numFmtId="0" fontId="13" fillId="22" borderId="14" xfId="54" applyFont="1" applyFill="1" applyBorder="1" applyAlignment="1">
      <alignment horizontal="left" indent="1"/>
      <protection/>
    </xf>
    <xf numFmtId="3" fontId="15" fillId="0" borderId="0" xfId="54" applyNumberFormat="1" applyFont="1" applyAlignment="1">
      <alignment horizontal="right" indent="1"/>
      <protection/>
    </xf>
    <xf numFmtId="0" fontId="15" fillId="0" borderId="0" xfId="54" applyFont="1" applyAlignment="1">
      <alignment horizontal="right"/>
      <protection/>
    </xf>
    <xf numFmtId="180" fontId="15" fillId="0" borderId="0" xfId="54" applyNumberFormat="1" applyFont="1" applyAlignment="1">
      <alignment horizontal="right" indent="1"/>
      <protection/>
    </xf>
    <xf numFmtId="9" fontId="6" fillId="0" borderId="0" xfId="54" applyNumberFormat="1" applyFont="1" applyAlignment="1">
      <alignment horizontal="right" indent="1"/>
      <protection/>
    </xf>
    <xf numFmtId="16" fontId="14" fillId="0" borderId="0" xfId="54" applyNumberFormat="1" applyFont="1" applyAlignment="1">
      <alignment horizontal="right" indent="1"/>
      <protection/>
    </xf>
    <xf numFmtId="0" fontId="17" fillId="0" borderId="0" xfId="54" applyFont="1" applyAlignment="1">
      <alignment horizontal="left" indent="1"/>
      <protection/>
    </xf>
    <xf numFmtId="0" fontId="14" fillId="0" borderId="11" xfId="54" applyFont="1" applyBorder="1" applyAlignment="1">
      <alignment horizontal="left" indent="1"/>
      <protection/>
    </xf>
    <xf numFmtId="1" fontId="6" fillId="0" borderId="0" xfId="54" applyNumberFormat="1" applyFont="1" applyBorder="1" applyAlignment="1">
      <alignment horizontal="right" indent="1"/>
      <protection/>
    </xf>
    <xf numFmtId="0" fontId="1" fillId="0" borderId="21" xfId="54" applyFont="1" applyBorder="1" applyAlignment="1">
      <alignment horizontal="left" indent="1"/>
      <protection/>
    </xf>
    <xf numFmtId="9" fontId="6" fillId="0" borderId="0" xfId="56" applyFont="1" applyAlignment="1">
      <alignment/>
    </xf>
    <xf numFmtId="0" fontId="1" fillId="0" borderId="0" xfId="0" applyFont="1" applyFill="1" applyAlignment="1">
      <alignment horizontal="left" indent="1"/>
    </xf>
    <xf numFmtId="0" fontId="6" fillId="0" borderId="0" xfId="54" applyFont="1" applyBorder="1" applyAlignment="1">
      <alignment horizontal="left" indent="2"/>
      <protection/>
    </xf>
    <xf numFmtId="16" fontId="14" fillId="0" borderId="0" xfId="54" applyNumberFormat="1" applyFont="1" applyAlignment="1">
      <alignment/>
      <protection/>
    </xf>
    <xf numFmtId="9" fontId="14" fillId="0" borderId="0" xfId="54" applyNumberFormat="1" applyFont="1" applyAlignment="1">
      <alignment/>
      <protection/>
    </xf>
    <xf numFmtId="9" fontId="6" fillId="0" borderId="0" xfId="56" applyFont="1" applyAlignment="1">
      <alignment/>
    </xf>
    <xf numFmtId="9" fontId="14" fillId="0" borderId="0" xfId="56" applyFont="1" applyAlignment="1">
      <alignment/>
    </xf>
    <xf numFmtId="9" fontId="14" fillId="0" borderId="0" xfId="57" applyFont="1" applyAlignment="1">
      <alignment/>
    </xf>
    <xf numFmtId="0" fontId="6" fillId="0" borderId="0" xfId="54" applyFont="1" applyAlignment="1">
      <alignment/>
      <protection/>
    </xf>
    <xf numFmtId="1" fontId="14" fillId="0" borderId="0" xfId="57" applyNumberFormat="1" applyFont="1" applyAlignment="1">
      <alignment/>
    </xf>
    <xf numFmtId="4" fontId="14" fillId="0" borderId="0" xfId="52" applyFont="1" applyAlignment="1">
      <alignment/>
    </xf>
    <xf numFmtId="4" fontId="0" fillId="0" borderId="0" xfId="52" applyFont="1" applyAlignment="1">
      <alignment/>
    </xf>
    <xf numFmtId="0" fontId="14" fillId="0" borderId="0" xfId="54" applyFont="1" applyAlignment="1">
      <alignment/>
      <protection/>
    </xf>
    <xf numFmtId="9" fontId="2" fillId="0" borderId="0" xfId="57" applyFont="1" applyAlignment="1">
      <alignment/>
    </xf>
    <xf numFmtId="0" fontId="8" fillId="0" borderId="0" xfId="0" applyFont="1" applyFill="1" applyAlignment="1">
      <alignment horizontal="left" indent="1"/>
    </xf>
    <xf numFmtId="184" fontId="15" fillId="0" borderId="0" xfId="56" applyNumberFormat="1" applyFont="1" applyAlignment="1">
      <alignment horizontal="right" indent="1"/>
    </xf>
    <xf numFmtId="1" fontId="14" fillId="0" borderId="0" xfId="54" applyNumberFormat="1" applyFont="1" applyAlignment="1">
      <alignment/>
      <protection/>
    </xf>
    <xf numFmtId="0" fontId="6" fillId="0" borderId="0" xfId="54" applyFont="1" applyAlignment="1">
      <alignment horizontal="left" indent="2"/>
      <protection/>
    </xf>
    <xf numFmtId="0" fontId="6" fillId="0" borderId="22" xfId="54" applyFont="1" applyBorder="1" applyAlignment="1">
      <alignment horizontal="left" indent="1"/>
      <protection/>
    </xf>
    <xf numFmtId="0" fontId="6" fillId="0" borderId="21" xfId="54" applyFont="1" applyBorder="1" applyAlignment="1">
      <alignment horizontal="left" indent="1"/>
      <protection/>
    </xf>
    <xf numFmtId="1" fontId="17" fillId="22" borderId="0" xfId="54" applyNumberFormat="1" applyFont="1" applyFill="1" applyBorder="1" applyAlignment="1">
      <alignment horizontal="right" indent="1"/>
      <protection/>
    </xf>
    <xf numFmtId="184" fontId="14" fillId="0" borderId="0" xfId="57" applyNumberFormat="1" applyFont="1" applyAlignment="1">
      <alignment/>
    </xf>
    <xf numFmtId="188" fontId="15" fillId="0" borderId="0" xfId="37" applyNumberFormat="1" applyFont="1" applyAlignment="1">
      <alignment horizontal="right" indent="1"/>
    </xf>
    <xf numFmtId="0" fontId="6" fillId="0" borderId="23" xfId="54" applyFont="1" applyBorder="1" applyAlignment="1">
      <alignment horizontal="left" indent="1"/>
      <protection/>
    </xf>
    <xf numFmtId="1" fontId="14" fillId="22" borderId="14" xfId="54" applyNumberFormat="1" applyFont="1" applyFill="1" applyBorder="1" applyAlignment="1">
      <alignment horizontal="center"/>
      <protection/>
    </xf>
    <xf numFmtId="1" fontId="6" fillId="0" borderId="17" xfId="54" applyNumberFormat="1" applyFont="1" applyBorder="1" applyAlignment="1">
      <alignment horizontal="right" indent="1"/>
      <protection/>
    </xf>
    <xf numFmtId="0" fontId="13" fillId="22" borderId="17" xfId="54" applyFont="1" applyFill="1" applyBorder="1" applyAlignment="1">
      <alignment horizontal="left" indent="1"/>
      <protection/>
    </xf>
    <xf numFmtId="1" fontId="14" fillId="22" borderId="17" xfId="54" applyNumberFormat="1" applyFont="1" applyFill="1" applyBorder="1" applyAlignment="1">
      <alignment horizontal="right" indent="1"/>
      <protection/>
    </xf>
    <xf numFmtId="1" fontId="14" fillId="22" borderId="0" xfId="54" applyNumberFormat="1" applyFont="1" applyFill="1" applyBorder="1" applyAlignment="1">
      <alignment horizontal="center"/>
      <protection/>
    </xf>
    <xf numFmtId="1" fontId="14" fillId="22" borderId="17" xfId="54" applyNumberFormat="1" applyFont="1" applyFill="1" applyBorder="1" applyAlignment="1">
      <alignment horizontal="center"/>
      <protection/>
    </xf>
    <xf numFmtId="9" fontId="6" fillId="0" borderId="0" xfId="56" applyFont="1" applyAlignment="1">
      <alignment horizontal="right" indent="1"/>
    </xf>
    <xf numFmtId="1" fontId="17" fillId="22" borderId="0" xfId="54" applyNumberFormat="1" applyFont="1" applyFill="1" applyBorder="1" applyAlignment="1">
      <alignment horizontal="center"/>
      <protection/>
    </xf>
    <xf numFmtId="0" fontId="14" fillId="22" borderId="13" xfId="54" applyFont="1" applyFill="1" applyBorder="1" applyAlignment="1">
      <alignment horizontal="right" indent="1"/>
      <protection/>
    </xf>
    <xf numFmtId="0" fontId="6" fillId="22" borderId="22" xfId="54" applyFont="1" applyFill="1" applyBorder="1" applyAlignment="1">
      <alignment horizontal="right" indent="1"/>
      <protection/>
    </xf>
    <xf numFmtId="0" fontId="14" fillId="22" borderId="18" xfId="54" applyFont="1" applyFill="1" applyBorder="1" applyAlignment="1">
      <alignment horizontal="right" indent="1"/>
      <protection/>
    </xf>
    <xf numFmtId="0" fontId="6" fillId="22" borderId="24" xfId="54" applyFont="1" applyFill="1" applyBorder="1">
      <alignment/>
      <protection/>
    </xf>
    <xf numFmtId="1" fontId="14" fillId="22" borderId="21" xfId="54" applyNumberFormat="1" applyFont="1" applyFill="1" applyBorder="1" applyAlignment="1">
      <alignment horizontal="right" indent="1"/>
      <protection/>
    </xf>
    <xf numFmtId="1" fontId="14" fillId="22" borderId="23" xfId="54" applyNumberFormat="1" applyFont="1" applyFill="1" applyBorder="1" applyAlignment="1">
      <alignment horizontal="right" indent="1"/>
      <protection/>
    </xf>
    <xf numFmtId="1" fontId="14" fillId="22" borderId="25" xfId="54" applyNumberFormat="1" applyFont="1" applyFill="1" applyBorder="1" applyAlignment="1">
      <alignment horizontal="right" indent="1"/>
      <protection/>
    </xf>
    <xf numFmtId="1" fontId="14" fillId="22" borderId="26" xfId="54" applyNumberFormat="1" applyFont="1" applyFill="1" applyBorder="1" applyAlignment="1">
      <alignment horizontal="right" indent="1"/>
      <protection/>
    </xf>
    <xf numFmtId="1" fontId="14" fillId="22" borderId="14" xfId="54" applyNumberFormat="1" applyFont="1" applyFill="1" applyBorder="1" applyAlignment="1">
      <alignment horizontal="right" indent="1"/>
      <protection/>
    </xf>
    <xf numFmtId="1" fontId="14" fillId="22" borderId="27" xfId="54" applyNumberFormat="1" applyFont="1" applyFill="1" applyBorder="1" applyAlignment="1">
      <alignment horizontal="right" indent="1"/>
      <protection/>
    </xf>
    <xf numFmtId="0" fontId="6" fillId="22" borderId="14" xfId="54" applyFont="1" applyFill="1" applyBorder="1">
      <alignment/>
      <protection/>
    </xf>
    <xf numFmtId="1" fontId="10" fillId="22" borderId="26" xfId="54" applyNumberFormat="1" applyFont="1" applyFill="1" applyBorder="1" applyAlignment="1">
      <alignment horizontal="left" indent="2"/>
      <protection/>
    </xf>
    <xf numFmtId="16" fontId="14" fillId="4" borderId="0" xfId="54" applyNumberFormat="1" applyFont="1" applyFill="1" applyAlignment="1">
      <alignment/>
      <protection/>
    </xf>
    <xf numFmtId="9" fontId="14" fillId="4" borderId="0" xfId="54" applyNumberFormat="1" applyFont="1" applyFill="1" applyAlignment="1">
      <alignment/>
      <protection/>
    </xf>
    <xf numFmtId="9" fontId="14" fillId="4" borderId="0" xfId="56" applyFont="1" applyFill="1" applyAlignment="1">
      <alignment/>
    </xf>
    <xf numFmtId="9" fontId="14" fillId="4" borderId="0" xfId="57" applyFont="1" applyFill="1" applyAlignment="1">
      <alignment/>
    </xf>
    <xf numFmtId="0" fontId="6" fillId="4" borderId="0" xfId="54" applyFont="1" applyFill="1" applyAlignment="1">
      <alignment/>
      <protection/>
    </xf>
    <xf numFmtId="1" fontId="14" fillId="4" borderId="0" xfId="57" applyNumberFormat="1" applyFont="1" applyFill="1" applyAlignment="1">
      <alignment/>
    </xf>
    <xf numFmtId="184" fontId="14" fillId="4" borderId="0" xfId="57" applyNumberFormat="1" applyFont="1" applyFill="1" applyAlignment="1">
      <alignment/>
    </xf>
    <xf numFmtId="9" fontId="2" fillId="4" borderId="0" xfId="57" applyFont="1" applyFill="1" applyAlignment="1">
      <alignment/>
    </xf>
    <xf numFmtId="4" fontId="14" fillId="4" borderId="0" xfId="52" applyFont="1" applyFill="1" applyAlignment="1">
      <alignment/>
    </xf>
    <xf numFmtId="4" fontId="0" fillId="4" borderId="0" xfId="52" applyFont="1" applyFill="1" applyAlignment="1">
      <alignment/>
    </xf>
    <xf numFmtId="1" fontId="14" fillId="4" borderId="0" xfId="54" applyNumberFormat="1" applyFont="1" applyFill="1" applyAlignment="1">
      <alignment/>
      <protection/>
    </xf>
    <xf numFmtId="0" fontId="14" fillId="4" borderId="0" xfId="54" applyFont="1" applyFill="1" applyAlignment="1">
      <alignment/>
      <protection/>
    </xf>
    <xf numFmtId="9" fontId="8" fillId="0" borderId="0" xfId="57" applyFont="1" applyBorder="1" applyAlignment="1">
      <alignment horizontal="left" indent="1"/>
    </xf>
    <xf numFmtId="1" fontId="10" fillId="22" borderId="14" xfId="54" applyNumberFormat="1" applyFont="1" applyFill="1" applyBorder="1" applyAlignment="1">
      <alignment horizontal="center"/>
      <protection/>
    </xf>
    <xf numFmtId="184" fontId="6" fillId="0" borderId="0" xfId="56" applyNumberFormat="1" applyFont="1" applyAlignment="1">
      <alignment horizontal="right" indent="1"/>
    </xf>
    <xf numFmtId="0" fontId="6" fillId="0" borderId="0" xfId="54" applyFont="1" applyAlignment="1">
      <alignment horizontal="right"/>
      <protection/>
    </xf>
    <xf numFmtId="0" fontId="15" fillId="0" borderId="14" xfId="54" applyFont="1" applyFill="1" applyBorder="1" applyAlignment="1">
      <alignment horizontal="right" indent="1"/>
      <protection/>
    </xf>
    <xf numFmtId="0" fontId="16" fillId="0" borderId="14" xfId="54" applyFont="1" applyFill="1" applyBorder="1" applyAlignment="1">
      <alignment horizontal="right" indent="1"/>
      <protection/>
    </xf>
    <xf numFmtId="3" fontId="2" fillId="4" borderId="0" xfId="37" applyNumberFormat="1" applyFont="1" applyFill="1" applyAlignment="1">
      <alignment horizontal="right"/>
    </xf>
    <xf numFmtId="3" fontId="2" fillId="4" borderId="0" xfId="37" applyNumberFormat="1" applyFont="1" applyFill="1" applyAlignment="1">
      <alignment horizontal="right" indent="1"/>
    </xf>
    <xf numFmtId="9" fontId="15" fillId="0" borderId="0" xfId="56" applyFont="1" applyAlignment="1">
      <alignment horizontal="right" indent="1"/>
    </xf>
    <xf numFmtId="4" fontId="0" fillId="0" borderId="0" xfId="52" applyFont="1" applyAlignment="1">
      <alignment/>
    </xf>
    <xf numFmtId="0" fontId="6" fillId="22" borderId="14" xfId="54" applyFont="1" applyFill="1" applyBorder="1" applyAlignment="1">
      <alignment horizontal="left" indent="1"/>
      <protection/>
    </xf>
    <xf numFmtId="0" fontId="6" fillId="22" borderId="14" xfId="54" applyFont="1" applyFill="1" applyBorder="1" applyAlignment="1">
      <alignment horizontal="left" indent="2"/>
      <protection/>
    </xf>
    <xf numFmtId="0" fontId="1" fillId="0" borderId="0" xfId="0" applyFont="1" applyFill="1" applyAlignment="1">
      <alignment horizontal="left" indent="2"/>
    </xf>
    <xf numFmtId="0" fontId="1" fillId="22" borderId="27" xfId="54" applyFont="1" applyFill="1" applyBorder="1" applyAlignment="1">
      <alignment horizontal="left" indent="2"/>
      <protection/>
    </xf>
    <xf numFmtId="0" fontId="14" fillId="22" borderId="18" xfId="54" applyFont="1" applyFill="1" applyBorder="1" applyAlignment="1">
      <alignment horizontal="center"/>
      <protection/>
    </xf>
    <xf numFmtId="189" fontId="6" fillId="0" borderId="0" xfId="56" applyNumberFormat="1" applyFont="1" applyAlignment="1">
      <alignment horizontal="right" indent="1"/>
    </xf>
    <xf numFmtId="189" fontId="6" fillId="0" borderId="0" xfId="54" applyNumberFormat="1" applyFont="1" applyAlignment="1">
      <alignment horizontal="right" indent="1"/>
      <protection/>
    </xf>
    <xf numFmtId="3" fontId="6" fillId="0" borderId="21" xfId="54" applyNumberFormat="1" applyFont="1" applyBorder="1" applyAlignment="1">
      <alignment horizontal="right" inden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Millares 2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showGridLines="0" view="pageBreakPreview" zoomScale="140" zoomScaleNormal="130" zoomScaleSheetLayoutView="140" zoomScalePageLayoutView="0" workbookViewId="0" topLeftCell="A1">
      <selection activeCell="A32" sqref="A32:A78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6" width="9.421875" style="22" customWidth="1"/>
    <col min="7" max="7" width="2.421875" style="22" customWidth="1"/>
    <col min="8" max="8" width="9.421875" style="22" customWidth="1"/>
    <col min="9" max="13" width="7.140625" style="22" customWidth="1"/>
    <col min="14" max="16384" width="11.421875" style="22" customWidth="1"/>
  </cols>
  <sheetData>
    <row r="1" spans="1:4" ht="15" customHeight="1">
      <c r="A1" s="1" t="s">
        <v>33</v>
      </c>
      <c r="C1" s="21"/>
      <c r="D1" s="21"/>
    </row>
    <row r="2" spans="1:13" ht="12.75" customHeight="1" thickBot="1">
      <c r="A2" s="147" t="s">
        <v>218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13" ht="12.75" customHeight="1">
      <c r="A3" s="26" t="s">
        <v>34</v>
      </c>
      <c r="B3" s="27">
        <v>32850</v>
      </c>
      <c r="C3" s="27">
        <f>B3*(1+C93)</f>
        <v>43739.775</v>
      </c>
      <c r="D3" s="27">
        <f>C3*(1+D93)</f>
        <v>43302.37725</v>
      </c>
      <c r="E3" s="27">
        <f>D3*(1+E93)</f>
        <v>32909.80671</v>
      </c>
      <c r="F3" s="27">
        <f>E3*(1+F93)</f>
        <v>40479.0622533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13" ht="12.75" customHeight="1">
      <c r="A4" s="146" t="s">
        <v>157</v>
      </c>
      <c r="B4" s="27">
        <f>B3*B94</f>
        <v>17804.7</v>
      </c>
      <c r="C4" s="27">
        <f>C3*C94</f>
        <v>23182.08075</v>
      </c>
      <c r="D4" s="27">
        <f>D3*D94</f>
        <v>26111.333481749996</v>
      </c>
      <c r="E4" s="27">
        <f>E3*E94</f>
        <v>20206.621319939997</v>
      </c>
      <c r="F4" s="27">
        <f>F3*F94</f>
        <v>24287.43735198</v>
      </c>
      <c r="I4" s="28">
        <f>B4/B3</f>
        <v>0.542</v>
      </c>
      <c r="J4" s="28">
        <f>C4/C3</f>
        <v>0.53</v>
      </c>
      <c r="K4" s="28">
        <f>D4/D3</f>
        <v>0.603</v>
      </c>
      <c r="L4" s="28">
        <f>E4/E3</f>
        <v>0.614</v>
      </c>
      <c r="M4" s="28">
        <f>F4/F3</f>
        <v>0.6</v>
      </c>
    </row>
    <row r="5" spans="1:13" ht="12.75" customHeight="1">
      <c r="A5" s="146" t="s">
        <v>158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</v>
      </c>
      <c r="F5" s="27">
        <f>F3*F95</f>
        <v>8622.040259952899</v>
      </c>
      <c r="I5" s="28">
        <f>B5/B3</f>
        <v>0.174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2.75" customHeight="1">
      <c r="A6" s="29" t="s">
        <v>219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aca="true" t="shared" si="0" ref="I6:M11">B6/B$3</f>
        <v>0.716</v>
      </c>
      <c r="J6" s="32">
        <f t="shared" si="0"/>
        <v>0.6900000000000001</v>
      </c>
      <c r="K6" s="32">
        <f t="shared" si="0"/>
        <v>0.817</v>
      </c>
      <c r="L6" s="32">
        <f t="shared" si="0"/>
        <v>0.829</v>
      </c>
      <c r="M6" s="32">
        <f t="shared" si="0"/>
        <v>0.813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13" s="31" customFormat="1" ht="12.75" customHeight="1">
      <c r="A7" s="3" t="s">
        <v>35</v>
      </c>
      <c r="B7" s="35">
        <f>B3-B6</f>
        <v>9329.400000000001</v>
      </c>
      <c r="C7" s="36">
        <f>C3-C6</f>
        <v>13559.330249999999</v>
      </c>
      <c r="D7" s="35">
        <f>D3-D6</f>
        <v>7924.3350367500025</v>
      </c>
      <c r="E7" s="35">
        <f>E3-E6</f>
        <v>5627.576947410002</v>
      </c>
      <c r="F7" s="35">
        <f>F3-F6</f>
        <v>7569.584641367102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15" ht="12.75" customHeight="1">
      <c r="A8" s="77" t="s">
        <v>159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0.09190719430998444</v>
      </c>
      <c r="K8" s="38">
        <f t="shared" si="0"/>
        <v>0.09768516808162074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13" ht="12.75" customHeight="1">
      <c r="A9" s="26" t="s">
        <v>4</v>
      </c>
      <c r="B9" s="27">
        <f>B7-B8</f>
        <v>5669.4000000000015</v>
      </c>
      <c r="C9" s="27">
        <f>C7-C8</f>
        <v>9539.330249999999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0.08531483191837932</v>
      </c>
      <c r="L9" s="28">
        <f t="shared" si="0"/>
        <v>0.050671125543356364</v>
      </c>
      <c r="M9" s="28">
        <f t="shared" si="0"/>
        <v>0.08694827511919877</v>
      </c>
    </row>
    <row r="10" spans="1:13" ht="12.75" customHeight="1">
      <c r="A10" s="4" t="s">
        <v>36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0.04843835616438356</v>
      </c>
      <c r="J10" s="32">
        <f t="shared" si="0"/>
        <v>0.036378787956728165</v>
      </c>
      <c r="K10" s="32">
        <f t="shared" si="0"/>
        <v>0.03912394902060487</v>
      </c>
      <c r="L10" s="32">
        <f t="shared" si="0"/>
        <v>0.05223731683229932</v>
      </c>
      <c r="M10" s="32">
        <f t="shared" si="0"/>
        <v>0.03853844217630865</v>
      </c>
    </row>
    <row r="11" spans="1:13" ht="12.75" customHeight="1">
      <c r="A11" s="34" t="s">
        <v>7</v>
      </c>
      <c r="B11" s="35">
        <f>B9-B10</f>
        <v>4078.2000000000016</v>
      </c>
      <c r="C11" s="37">
        <f>C9-C10</f>
        <v>7948.130249999999</v>
      </c>
      <c r="D11" s="35">
        <f>D9-D10</f>
        <v>2000.1750367500024</v>
      </c>
      <c r="E11" s="35">
        <f>E9-E10</f>
        <v>-51.5430525899983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0.046190882897774455</v>
      </c>
      <c r="L11" s="28">
        <f t="shared" si="0"/>
        <v>-0.0015661912889429518</v>
      </c>
      <c r="M11" s="28">
        <f t="shared" si="0"/>
        <v>0.04840983294289013</v>
      </c>
    </row>
    <row r="12" spans="1:13" ht="12.75" customHeight="1">
      <c r="A12" s="34" t="s">
        <v>160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13" ht="12.75" customHeight="1">
      <c r="A13" s="4" t="s">
        <v>37</v>
      </c>
      <c r="B13" s="30">
        <f>B99*(B47+B45)</f>
        <v>321.63111968184955</v>
      </c>
      <c r="C13" s="37">
        <f>C99*(C47+C45)</f>
        <v>292.4264621069219</v>
      </c>
      <c r="D13" s="30">
        <f>D99*(D47+D45)</f>
        <v>578.2375046672578</v>
      </c>
      <c r="E13" s="30">
        <f>E99*(E47+E45)</f>
        <v>606.827443042417</v>
      </c>
      <c r="F13" s="30">
        <f>F99*(F47+F45)</f>
        <v>828.9932865752495</v>
      </c>
      <c r="I13" s="32">
        <f aca="true" t="shared" si="1" ref="I13:M16">B13/B$3</f>
        <v>0.009790901664592072</v>
      </c>
      <c r="J13" s="32">
        <f t="shared" si="1"/>
        <v>0.006685595938866213</v>
      </c>
      <c r="K13" s="32">
        <f t="shared" si="1"/>
        <v>0.013353481757569275</v>
      </c>
      <c r="L13" s="32">
        <f t="shared" si="1"/>
        <v>0.018439106871388156</v>
      </c>
      <c r="M13" s="32">
        <f t="shared" si="1"/>
        <v>0.02047955758924892</v>
      </c>
    </row>
    <row r="14" spans="1:13" ht="12.75" customHeight="1">
      <c r="A14" s="5" t="s">
        <v>38</v>
      </c>
      <c r="B14" s="35">
        <f>B11+B12-B13</f>
        <v>3756.568880318152</v>
      </c>
      <c r="C14" s="35">
        <f>C11+C12-C13</f>
        <v>7655.703787893077</v>
      </c>
      <c r="D14" s="35">
        <f>D11+D12-D13</f>
        <v>1421.9375320827446</v>
      </c>
      <c r="E14" s="35">
        <f>E11+E12-E13</f>
        <v>441.6295043675847</v>
      </c>
      <c r="F14" s="35">
        <f>F11+F12-F13</f>
        <v>1130.591354791853</v>
      </c>
      <c r="I14" s="28">
        <f t="shared" si="1"/>
        <v>0.11435521705686916</v>
      </c>
      <c r="J14" s="28">
        <f t="shared" si="1"/>
        <v>0.17502842179442113</v>
      </c>
      <c r="K14" s="28">
        <f t="shared" si="1"/>
        <v>0.032837401140205176</v>
      </c>
      <c r="L14" s="28">
        <f t="shared" si="1"/>
        <v>0.013419389188736584</v>
      </c>
      <c r="M14" s="28">
        <f t="shared" si="1"/>
        <v>0.027930275353641208</v>
      </c>
    </row>
    <row r="15" spans="1:13" ht="12.75" customHeight="1">
      <c r="A15" s="4" t="s">
        <v>161</v>
      </c>
      <c r="B15" s="30">
        <f>B14*B101</f>
        <v>939.142220079538</v>
      </c>
      <c r="C15" s="30">
        <f>C14*C101</f>
        <v>1913.9259469732692</v>
      </c>
      <c r="D15" s="30">
        <f>D14*D101</f>
        <v>355.48438302068615</v>
      </c>
      <c r="E15" s="30">
        <f>E14*E101</f>
        <v>110.40737609189617</v>
      </c>
      <c r="F15" s="30">
        <f>F14*F101</f>
        <v>282.64783869796327</v>
      </c>
      <c r="I15" s="32">
        <f t="shared" si="1"/>
        <v>0.02858880426421729</v>
      </c>
      <c r="J15" s="32">
        <f t="shared" si="1"/>
        <v>0.04375710544860528</v>
      </c>
      <c r="K15" s="32">
        <f t="shared" si="1"/>
        <v>0.008209350285051294</v>
      </c>
      <c r="L15" s="32">
        <f t="shared" si="1"/>
        <v>0.003354847297184146</v>
      </c>
      <c r="M15" s="32">
        <f t="shared" si="1"/>
        <v>0.006982568838410302</v>
      </c>
    </row>
    <row r="16" spans="1:13" ht="12.75" customHeight="1">
      <c r="A16" s="4" t="s">
        <v>39</v>
      </c>
      <c r="B16" s="30">
        <f>B14-B15</f>
        <v>2817.426660238614</v>
      </c>
      <c r="C16" s="30">
        <f>C14-C15</f>
        <v>5741.777840919807</v>
      </c>
      <c r="D16" s="30">
        <f>D14-D15</f>
        <v>1066.4531490620584</v>
      </c>
      <c r="E16" s="30">
        <f>E14-E15</f>
        <v>331.22212827568853</v>
      </c>
      <c r="F16" s="30">
        <f>F14-F15</f>
        <v>847.9435160938898</v>
      </c>
      <c r="I16" s="28">
        <f t="shared" si="1"/>
        <v>0.08576641279265187</v>
      </c>
      <c r="J16" s="28">
        <f t="shared" si="1"/>
        <v>0.13127131634581585</v>
      </c>
      <c r="K16" s="28">
        <f t="shared" si="1"/>
        <v>0.02462805085515388</v>
      </c>
      <c r="L16" s="28">
        <f t="shared" si="1"/>
        <v>0.01006454189155244</v>
      </c>
      <c r="M16" s="28">
        <f t="shared" si="1"/>
        <v>0.020947706515230907</v>
      </c>
    </row>
    <row r="17" spans="5:6" ht="12.75" customHeight="1">
      <c r="E17" s="20"/>
      <c r="F17" s="20"/>
    </row>
    <row r="18" spans="1:10" ht="12.75" customHeight="1" thickBot="1">
      <c r="A18" s="7" t="s">
        <v>40</v>
      </c>
      <c r="B18" s="8"/>
      <c r="C18" s="44"/>
      <c r="D18" s="44"/>
      <c r="E18" s="44"/>
      <c r="F18" s="44"/>
      <c r="G18" s="45"/>
      <c r="H18" s="45"/>
      <c r="J18" s="23"/>
    </row>
    <row r="19" spans="1:10" ht="12.75" customHeight="1">
      <c r="A19" s="9" t="s">
        <v>41</v>
      </c>
      <c r="B19" s="47">
        <v>0.41</v>
      </c>
      <c r="C19" s="47">
        <f>C93</f>
        <v>0.3315</v>
      </c>
      <c r="D19" s="47">
        <f>D93</f>
        <v>-0.01</v>
      </c>
      <c r="E19" s="47">
        <f>E93</f>
        <v>-0.24</v>
      </c>
      <c r="F19" s="47">
        <f>F93</f>
        <v>0.23</v>
      </c>
      <c r="G19" s="45"/>
      <c r="H19" s="45"/>
      <c r="J19" s="23"/>
    </row>
    <row r="20" spans="1:8" ht="12.75" customHeight="1">
      <c r="A20" s="9" t="s">
        <v>42</v>
      </c>
      <c r="B20" s="48">
        <f>B7/B3</f>
        <v>0.28400000000000003</v>
      </c>
      <c r="C20" s="48">
        <f>C7/C3</f>
        <v>0.30999999999999994</v>
      </c>
      <c r="D20" s="48">
        <f>D7/D3</f>
        <v>0.18300000000000008</v>
      </c>
      <c r="E20" s="48">
        <f>E7/E3</f>
        <v>0.17100000000000007</v>
      </c>
      <c r="F20" s="48">
        <f>F7/F3</f>
        <v>0.18700000000000006</v>
      </c>
      <c r="G20" s="45"/>
      <c r="H20" s="45"/>
    </row>
    <row r="21" spans="1:8" ht="12.75" customHeight="1">
      <c r="A21" s="9" t="s">
        <v>43</v>
      </c>
      <c r="B21" s="10">
        <f>B8/B3</f>
        <v>0.11141552511415526</v>
      </c>
      <c r="C21" s="10">
        <f>C8/C3</f>
        <v>0.09190719430998444</v>
      </c>
      <c r="D21" s="10">
        <f>D8/D3</f>
        <v>0.09768516808162074</v>
      </c>
      <c r="E21" s="10">
        <f>E8/E3</f>
        <v>0.1203288744566437</v>
      </c>
      <c r="F21" s="10">
        <f>F8/F3</f>
        <v>0.1000517248808013</v>
      </c>
      <c r="G21" s="45"/>
      <c r="H21" s="45"/>
    </row>
    <row r="22" spans="1:8" ht="12.75" customHeight="1">
      <c r="A22" s="11" t="s">
        <v>220</v>
      </c>
      <c r="B22" s="10" t="s">
        <v>44</v>
      </c>
      <c r="C22" s="10">
        <f>C8/B8-1</f>
        <v>0.09836065573770503</v>
      </c>
      <c r="D22" s="10">
        <f>D8/C8-1</f>
        <v>0.052238805970149294</v>
      </c>
      <c r="E22" s="10">
        <f>E8/D8-1</f>
        <v>-0.06382978723404253</v>
      </c>
      <c r="F22" s="10">
        <f>F8/E8-1</f>
        <v>0.022727272727272707</v>
      </c>
      <c r="G22" s="45"/>
      <c r="H22" s="45"/>
    </row>
    <row r="23" spans="1:8" ht="12.75" customHeight="1">
      <c r="A23" s="9" t="s">
        <v>45</v>
      </c>
      <c r="B23" s="48">
        <f>B9/B3</f>
        <v>0.1725844748858448</v>
      </c>
      <c r="C23" s="48">
        <f>C9/C3</f>
        <v>0.21809280569001552</v>
      </c>
      <c r="D23" s="48">
        <f>D9/D3</f>
        <v>0.08531483191837932</v>
      </c>
      <c r="E23" s="48">
        <f>E9/E3</f>
        <v>0.050671125543356364</v>
      </c>
      <c r="F23" s="48">
        <f>F9/F3</f>
        <v>0.08694827511919877</v>
      </c>
      <c r="G23" s="45"/>
      <c r="H23" s="45"/>
    </row>
    <row r="24" spans="1:11" ht="12.75" customHeight="1">
      <c r="A24" s="12" t="s">
        <v>162</v>
      </c>
      <c r="B24" s="47">
        <f>B16/B3</f>
        <v>0.08576641279265187</v>
      </c>
      <c r="C24" s="47">
        <f>C16/C3</f>
        <v>0.13127131634581585</v>
      </c>
      <c r="D24" s="47">
        <f>D16/D3</f>
        <v>0.02462805085515388</v>
      </c>
      <c r="E24" s="47">
        <f>E16/E3</f>
        <v>0.01006454189155244</v>
      </c>
      <c r="F24" s="47">
        <f>F16/F3</f>
        <v>0.020947706515230907</v>
      </c>
      <c r="G24" s="45"/>
      <c r="H24" s="45"/>
      <c r="K24" s="45"/>
    </row>
    <row r="25" spans="1:11" ht="12.75" customHeight="1">
      <c r="A25" s="9" t="s">
        <v>163</v>
      </c>
      <c r="B25" s="48">
        <f>B16/B48</f>
        <v>0.17849244138983547</v>
      </c>
      <c r="C25" s="48">
        <f>C16/C48</f>
        <v>0.3299493464888513</v>
      </c>
      <c r="D25" s="48">
        <f>D16/D48</f>
        <v>0.046079479862424055</v>
      </c>
      <c r="E25" s="48">
        <f>E16/E48</f>
        <v>0.013681082055158536</v>
      </c>
      <c r="F25" s="48">
        <f>F16/F48</f>
        <v>0.03455148250249356</v>
      </c>
      <c r="G25" s="45"/>
      <c r="H25" s="45"/>
      <c r="K25" s="45"/>
    </row>
    <row r="26" spans="1:11" ht="12.75" customHeight="1">
      <c r="A26" s="9" t="s">
        <v>243</v>
      </c>
      <c r="B26" s="48">
        <f>B11/B60</f>
        <v>0.16452838825410113</v>
      </c>
      <c r="C26" s="48">
        <f>C11/C60</f>
        <v>0.27523487253105855</v>
      </c>
      <c r="D26" s="48">
        <f>D11/D60</f>
        <v>0.05990592348920491</v>
      </c>
      <c r="E26" s="48">
        <f>E11/E60</f>
        <v>-0.001574226772252053</v>
      </c>
      <c r="F26" s="48">
        <f>F11/F60</f>
        <v>0.05440643855890057</v>
      </c>
      <c r="G26" s="45"/>
      <c r="H26" s="45"/>
      <c r="K26" s="45"/>
    </row>
    <row r="27" spans="1:11" ht="12.75" customHeight="1">
      <c r="A27" s="46" t="s">
        <v>164</v>
      </c>
      <c r="B27" s="93">
        <f>B99</f>
        <v>0.052</v>
      </c>
      <c r="C27" s="93">
        <f>C99</f>
        <v>0.051</v>
      </c>
      <c r="D27" s="93">
        <f>D99</f>
        <v>0.063</v>
      </c>
      <c r="E27" s="93">
        <f>E99</f>
        <v>0.074</v>
      </c>
      <c r="F27" s="93">
        <f>F99</f>
        <v>0.078</v>
      </c>
      <c r="G27" s="45"/>
      <c r="H27" s="45"/>
      <c r="K27" s="45"/>
    </row>
    <row r="28" spans="1:11" ht="12.75" customHeight="1">
      <c r="A28" s="46" t="s">
        <v>165</v>
      </c>
      <c r="B28" s="49">
        <f>B11/B13</f>
        <v>12.679743191622961</v>
      </c>
      <c r="C28" s="49">
        <f>C11/C13</f>
        <v>27.17992822104406</v>
      </c>
      <c r="D28" s="49">
        <f>D11/D13</f>
        <v>3.459089077767426</v>
      </c>
      <c r="E28" s="49">
        <f>E11/E13</f>
        <v>-0.08493856561855502</v>
      </c>
      <c r="F28" s="49">
        <f>F11/F13</f>
        <v>2.363812437447558</v>
      </c>
      <c r="G28" s="45"/>
      <c r="H28" s="45"/>
      <c r="K28" s="45"/>
    </row>
    <row r="29" spans="1:11" ht="12.7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8" ht="12.75" customHeight="1">
      <c r="A30" s="46"/>
      <c r="B30" s="50"/>
      <c r="C30" s="50"/>
      <c r="D30" s="50"/>
      <c r="E30" s="45"/>
      <c r="F30" s="45"/>
      <c r="G30" s="45"/>
      <c r="H30" s="45"/>
    </row>
    <row r="31" spans="1:8" ht="12.75" customHeight="1">
      <c r="A31" s="46"/>
      <c r="B31" s="50"/>
      <c r="C31" s="50"/>
      <c r="D31" s="50"/>
      <c r="E31" s="45"/>
      <c r="F31" s="45"/>
      <c r="G31" s="45"/>
      <c r="H31" s="45"/>
    </row>
    <row r="32" spans="1:8" ht="12.75" customHeight="1">
      <c r="A32" s="1" t="s">
        <v>46</v>
      </c>
      <c r="B32" s="51"/>
      <c r="C32" s="51"/>
      <c r="D32" s="51"/>
      <c r="H32" s="109" t="s">
        <v>185</v>
      </c>
    </row>
    <row r="33" spans="1:8" ht="12.75" customHeight="1" thickBot="1">
      <c r="A33" s="147" t="s">
        <v>218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2.75" customHeight="1">
      <c r="A34" s="2" t="s">
        <v>47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>
        <f>F34-C34</f>
        <v>-510</v>
      </c>
    </row>
    <row r="35" spans="1:8" ht="12.75" customHeight="1">
      <c r="A35" s="2" t="s">
        <v>48</v>
      </c>
      <c r="B35" s="27">
        <f aca="true" t="shared" si="2" ref="B35:F36">B3/365*B105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</v>
      </c>
      <c r="H35" s="69">
        <f>F35-C35</f>
        <v>5066.124339555559</v>
      </c>
    </row>
    <row r="36" spans="1:8" ht="12.75" customHeight="1">
      <c r="A36" s="2" t="s">
        <v>49</v>
      </c>
      <c r="B36" s="27">
        <f t="shared" si="2"/>
        <v>7350</v>
      </c>
      <c r="C36" s="27">
        <f t="shared" si="2"/>
        <v>9844.44525</v>
      </c>
      <c r="D36" s="27">
        <f t="shared" si="2"/>
        <v>11803.75349175</v>
      </c>
      <c r="E36" s="27">
        <f t="shared" si="2"/>
        <v>9688.106112299998</v>
      </c>
      <c r="F36" s="27">
        <f t="shared" si="2"/>
        <v>10779.629728824</v>
      </c>
      <c r="H36" s="69">
        <f>F36-C36</f>
        <v>935.1844788239996</v>
      </c>
    </row>
    <row r="37" spans="1:8" ht="12.75" customHeight="1">
      <c r="A37" s="13" t="s">
        <v>166</v>
      </c>
      <c r="B37" s="35">
        <f>SUM(B34:B36)</f>
        <v>16680</v>
      </c>
      <c r="C37" s="35">
        <f>SUM(C34:C36)</f>
        <v>22311.18436111111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2.75" customHeight="1">
      <c r="A38" s="4" t="s">
        <v>167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>
        <f>F38-C38</f>
        <v>-1230</v>
      </c>
    </row>
    <row r="39" spans="1:8" ht="12.75" customHeight="1">
      <c r="A39" s="4" t="s">
        <v>50</v>
      </c>
      <c r="B39" s="54">
        <f>B37+B38</f>
        <v>31980</v>
      </c>
      <c r="C39" s="54">
        <f>C37+C38</f>
        <v>38601.18436111111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</v>
      </c>
      <c r="H39" s="69"/>
    </row>
    <row r="40" spans="4:8" ht="12.75" customHeight="1">
      <c r="D40" s="20" t="s">
        <v>51</v>
      </c>
      <c r="E40" s="20" t="s">
        <v>51</v>
      </c>
      <c r="F40" s="20" t="s">
        <v>51</v>
      </c>
      <c r="H40" s="20"/>
    </row>
    <row r="41" spans="1:8" ht="12.75" customHeight="1">
      <c r="A41" s="1" t="s">
        <v>52</v>
      </c>
      <c r="B41" s="55"/>
      <c r="E41" s="20"/>
      <c r="F41" s="20"/>
      <c r="H41" s="20"/>
    </row>
    <row r="42" spans="1:8" ht="12.75" customHeight="1">
      <c r="A42" s="13" t="s">
        <v>53</v>
      </c>
      <c r="B42" s="35">
        <f>B53/365*B107</f>
        <v>3810</v>
      </c>
      <c r="C42" s="35">
        <f>C53/365*C107</f>
        <v>5009.034009355078</v>
      </c>
      <c r="D42" s="35">
        <f>D53/365*D107</f>
        <v>5438.601743749577</v>
      </c>
      <c r="E42" s="35">
        <f>E53/365*E107</f>
        <v>4073.2068219804214</v>
      </c>
      <c r="F42" s="35">
        <f>F53/365*F107</f>
        <v>4971.551975010253</v>
      </c>
      <c r="H42" s="69">
        <f>F42-C42</f>
        <v>-37.48203434482457</v>
      </c>
    </row>
    <row r="43" spans="1:8" ht="12.75" customHeight="1">
      <c r="A43" s="26" t="s">
        <v>221</v>
      </c>
      <c r="B43" s="27">
        <v>2370</v>
      </c>
      <c r="C43" s="27">
        <v>3199.5</v>
      </c>
      <c r="D43" s="27">
        <v>2143.665</v>
      </c>
      <c r="E43" s="27">
        <v>1436.25555</v>
      </c>
      <c r="F43" s="27">
        <v>962.2912185000001</v>
      </c>
      <c r="H43" s="69">
        <f>F43-C43</f>
        <v>-2237.2087815</v>
      </c>
    </row>
    <row r="44" spans="1:8" ht="12.75" customHeight="1">
      <c r="A44" s="26" t="s">
        <v>168</v>
      </c>
      <c r="B44" s="27">
        <v>1012.788241129892</v>
      </c>
      <c r="C44" s="27">
        <v>1515.0223938267484</v>
      </c>
      <c r="D44" s="27">
        <v>980.0325536719934</v>
      </c>
      <c r="E44" s="27">
        <v>709.1126118362672</v>
      </c>
      <c r="F44" s="27">
        <v>911.1363741373987</v>
      </c>
      <c r="H44" s="69">
        <f>F44-C44</f>
        <v>-603.8860196893497</v>
      </c>
    </row>
    <row r="45" spans="1:8" ht="12.75" customHeight="1">
      <c r="A45" s="4" t="s">
        <v>54</v>
      </c>
      <c r="B45" s="27">
        <f>IF(B69&lt;0,(-B69+B34),0)</f>
        <v>4235.213840035569</v>
      </c>
      <c r="C45" s="27">
        <f>IF(C69&lt;0,(-C69+C34),0)</f>
        <v>3933.85219817494</v>
      </c>
      <c r="D45" s="27">
        <f>IF(D69&lt;0,(-D69+D34),0)</f>
        <v>7528.3730899564725</v>
      </c>
      <c r="E45" s="27">
        <f>IF(E69&lt;0,(-E69+E34),0)</f>
        <v>6700.370851924556</v>
      </c>
      <c r="F45" s="27">
        <f>IF(F69&lt;0,(-F69+F34),0)</f>
        <v>9278.119058657045</v>
      </c>
      <c r="H45" s="69">
        <f>F45-C45</f>
        <v>5344.266860482105</v>
      </c>
    </row>
    <row r="46" spans="1:8" ht="12.75" customHeight="1">
      <c r="A46" s="13" t="s">
        <v>55</v>
      </c>
      <c r="B46" s="35">
        <f>B42+B43+B44+B45</f>
        <v>11428.002081165461</v>
      </c>
      <c r="C46" s="36">
        <f>C42+C43+C44+C45</f>
        <v>13657.408601356765</v>
      </c>
      <c r="D46" s="35">
        <f>D42+D43+D44+D45</f>
        <v>16090.672387378043</v>
      </c>
      <c r="E46" s="36">
        <f>E42+E43+E44+E45</f>
        <v>12918.945835741244</v>
      </c>
      <c r="F46" s="35">
        <f>F42+F43+F44+F45</f>
        <v>16123.098626304698</v>
      </c>
      <c r="H46" s="69"/>
    </row>
    <row r="47" spans="1:8" ht="12.75" customHeight="1">
      <c r="A47" s="2" t="s">
        <v>56</v>
      </c>
      <c r="B47" s="27">
        <v>1950</v>
      </c>
      <c r="C47" s="37">
        <f>B47+C110</f>
        <v>1800</v>
      </c>
      <c r="D47" s="27">
        <f>C47+D110</f>
        <v>1650</v>
      </c>
      <c r="E47" s="37">
        <f>D47+E110</f>
        <v>1500</v>
      </c>
      <c r="F47" s="27">
        <f>E47+F110</f>
        <v>1350</v>
      </c>
      <c r="H47" s="69">
        <f>F47-C47</f>
        <v>-450</v>
      </c>
    </row>
    <row r="48" spans="1:8" ht="12.75" customHeight="1">
      <c r="A48" s="95" t="s">
        <v>169</v>
      </c>
      <c r="B48" s="27">
        <v>15784.571258595923</v>
      </c>
      <c r="C48" s="37">
        <f>B48+B49-C112</f>
        <v>17401.99791883454</v>
      </c>
      <c r="D48" s="27">
        <f>C48+C49</f>
        <v>23143.775759754346</v>
      </c>
      <c r="E48" s="37">
        <f>D48+D49</f>
        <v>24210.228908816403</v>
      </c>
      <c r="F48" s="27">
        <f>E48+E49</f>
        <v>24541.45103709209</v>
      </c>
      <c r="H48" s="69"/>
    </row>
    <row r="49" spans="1:8" ht="12.75" customHeight="1">
      <c r="A49" s="80" t="s">
        <v>222</v>
      </c>
      <c r="B49" s="27">
        <f>B16</f>
        <v>2817.426660238614</v>
      </c>
      <c r="C49" s="37">
        <f>C16</f>
        <v>5741.777840919807</v>
      </c>
      <c r="D49" s="27">
        <f>D16</f>
        <v>1066.4531490620584</v>
      </c>
      <c r="E49" s="37">
        <f>E16</f>
        <v>331.22212827568853</v>
      </c>
      <c r="F49" s="27">
        <f>F16</f>
        <v>847.9435160938898</v>
      </c>
      <c r="H49" s="69"/>
    </row>
    <row r="50" spans="1:8" ht="12.75" customHeight="1">
      <c r="A50" s="97" t="s">
        <v>170</v>
      </c>
      <c r="B50" s="30">
        <f>B48+B49</f>
        <v>18601.99791883454</v>
      </c>
      <c r="C50" s="39">
        <f>C48+C49</f>
        <v>23143.775759754346</v>
      </c>
      <c r="D50" s="30">
        <f>D48+D49</f>
        <v>24210.228908816403</v>
      </c>
      <c r="E50" s="39">
        <f>E48+E49</f>
        <v>24541.45103709209</v>
      </c>
      <c r="F50" s="30">
        <f>F48+F49</f>
        <v>25389.39455318598</v>
      </c>
      <c r="H50" s="69">
        <f>F50-C50</f>
        <v>2245.618793431633</v>
      </c>
    </row>
    <row r="51" spans="1:8" ht="12.75" customHeight="1">
      <c r="A51" s="57" t="s">
        <v>52</v>
      </c>
      <c r="B51" s="54">
        <f>B46+B47+B50</f>
        <v>31980</v>
      </c>
      <c r="C51" s="54">
        <f>C46+C47+C50</f>
        <v>38601.18436111111</v>
      </c>
      <c r="D51" s="54">
        <f>D46+D47+D50</f>
        <v>41950.901296194446</v>
      </c>
      <c r="E51" s="54">
        <f>E46+E47+E50</f>
        <v>38960.396872833335</v>
      </c>
      <c r="F51" s="54">
        <f>F46+F47+F50</f>
        <v>42862.49317949067</v>
      </c>
      <c r="H51" s="20"/>
    </row>
    <row r="52" spans="1:6" ht="12.75" customHeight="1">
      <c r="A52" s="58"/>
      <c r="B52" s="37"/>
      <c r="C52" s="37"/>
      <c r="D52" s="37"/>
      <c r="E52" s="37"/>
      <c r="F52" s="37"/>
    </row>
    <row r="53" spans="1:8" ht="12.75" customHeight="1">
      <c r="A53" s="46" t="s">
        <v>223</v>
      </c>
      <c r="B53" s="69">
        <v>20110</v>
      </c>
      <c r="C53" s="69">
        <f>C4+(C36-B36)</f>
        <v>25676.526</v>
      </c>
      <c r="D53" s="69">
        <f>D4+(D36-C36)</f>
        <v>28070.641723499997</v>
      </c>
      <c r="E53" s="69">
        <f>E4+(E36-D36)</f>
        <v>18090.973940489996</v>
      </c>
      <c r="F53" s="69">
        <f>F4+(F36-E36)</f>
        <v>25378.960968504</v>
      </c>
      <c r="H53" s="70"/>
    </row>
    <row r="54" spans="1:8" ht="13.5" customHeight="1">
      <c r="A54" s="46" t="s">
        <v>224</v>
      </c>
      <c r="B54" s="60"/>
      <c r="C54" s="69">
        <f>B48+B49-C48</f>
        <v>1200</v>
      </c>
      <c r="D54" s="69">
        <f>C48+C49-D48</f>
        <v>0</v>
      </c>
      <c r="E54" s="69">
        <f>D48+D49-E48</f>
        <v>0</v>
      </c>
      <c r="F54" s="69">
        <f>E48+E49-F48</f>
        <v>0</v>
      </c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185</v>
      </c>
    </row>
    <row r="56" spans="1:8" ht="15" customHeight="1" thickBot="1">
      <c r="A56" s="7" t="s">
        <v>57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2.75" customHeight="1">
      <c r="A57" s="46" t="s">
        <v>171</v>
      </c>
      <c r="B57" s="64">
        <f>B34-B104</f>
        <v>690</v>
      </c>
      <c r="C57" s="64">
        <f>C34-C104</f>
        <v>630</v>
      </c>
      <c r="D57" s="64">
        <f>D34-D104</f>
        <v>360</v>
      </c>
      <c r="E57" s="64">
        <f>E34-E104</f>
        <v>180</v>
      </c>
      <c r="F57" s="64">
        <f>F34-F104</f>
        <v>120</v>
      </c>
      <c r="H57" s="69">
        <f>F57-C57</f>
        <v>-510</v>
      </c>
    </row>
    <row r="58" spans="1:8" ht="12.75" customHeight="1">
      <c r="A58" s="15" t="s">
        <v>173</v>
      </c>
      <c r="B58" s="66">
        <f>B104+B35+B36-B42-B43-B44</f>
        <v>8797.211758870108</v>
      </c>
      <c r="C58" s="66">
        <f>C104+C35+C36-C42-C43-C44</f>
        <v>11957.627957929286</v>
      </c>
      <c r="D58" s="66">
        <f>D104+D35+D36-D42-D43-D44</f>
        <v>16498.601998772876</v>
      </c>
      <c r="E58" s="66">
        <f>E104+E35+E36-E42-E43-E44</f>
        <v>16991.821889016646</v>
      </c>
      <c r="F58" s="66">
        <f>F104+F35+F36-F42-F43-F44</f>
        <v>20837.513611843024</v>
      </c>
      <c r="H58" s="69">
        <f>F58-C58</f>
        <v>8879.885653913738</v>
      </c>
    </row>
    <row r="59" spans="1:8" ht="12.75" customHeight="1">
      <c r="A59" s="15" t="s">
        <v>172</v>
      </c>
      <c r="B59" s="67">
        <f>B38</f>
        <v>15300</v>
      </c>
      <c r="C59" s="67">
        <f>C38</f>
        <v>16290</v>
      </c>
      <c r="D59" s="67">
        <f>D38</f>
        <v>16530</v>
      </c>
      <c r="E59" s="67">
        <f>E38</f>
        <v>15570</v>
      </c>
      <c r="F59" s="67">
        <f>F38</f>
        <v>15060</v>
      </c>
      <c r="H59" s="69">
        <f>F59-C59</f>
        <v>-1230</v>
      </c>
    </row>
    <row r="60" spans="1:8" ht="12.75" customHeight="1">
      <c r="A60" s="15" t="s">
        <v>58</v>
      </c>
      <c r="B60" s="66">
        <f>B57+B58+B59</f>
        <v>24787.211758870108</v>
      </c>
      <c r="C60" s="66">
        <f>C57+C58+C59</f>
        <v>28877.627957929286</v>
      </c>
      <c r="D60" s="66">
        <f>D57+D58+D59</f>
        <v>33388.60199877288</v>
      </c>
      <c r="E60" s="66">
        <f>E57+E58+E59</f>
        <v>32741.821889016646</v>
      </c>
      <c r="F60" s="66">
        <f>F57+F58+F59</f>
        <v>36017.513611843024</v>
      </c>
      <c r="H60" s="69"/>
    </row>
    <row r="61" spans="1:8" ht="12.75" customHeight="1">
      <c r="A61" s="65"/>
      <c r="B61" s="66"/>
      <c r="C61" s="66"/>
      <c r="D61" s="66"/>
      <c r="E61" s="66"/>
      <c r="F61" s="66"/>
      <c r="H61" s="69"/>
    </row>
    <row r="62" spans="1:8" ht="12.75" customHeight="1">
      <c r="A62" s="15" t="s">
        <v>59</v>
      </c>
      <c r="B62" s="66">
        <f>B45+B47</f>
        <v>6185.213840035569</v>
      </c>
      <c r="C62" s="66">
        <f>C45+C47</f>
        <v>5733.85219817494</v>
      </c>
      <c r="D62" s="66">
        <f>D45+D47</f>
        <v>9178.373089956473</v>
      </c>
      <c r="E62" s="66">
        <f>E45+E47</f>
        <v>8200.370851924556</v>
      </c>
      <c r="F62" s="66">
        <f>F45+F47</f>
        <v>10628.119058657045</v>
      </c>
      <c r="H62" s="69">
        <f>F62-C62</f>
        <v>4894.266860482105</v>
      </c>
    </row>
    <row r="63" spans="1:8" ht="12.75" customHeight="1">
      <c r="A63" s="15" t="s">
        <v>60</v>
      </c>
      <c r="B63" s="67">
        <f>B50</f>
        <v>18601.99791883454</v>
      </c>
      <c r="C63" s="67">
        <f>C50</f>
        <v>23143.775759754346</v>
      </c>
      <c r="D63" s="67">
        <f>D50</f>
        <v>24210.228908816403</v>
      </c>
      <c r="E63" s="67">
        <f>E50</f>
        <v>24541.45103709209</v>
      </c>
      <c r="F63" s="67">
        <f>F50</f>
        <v>25389.39455318598</v>
      </c>
      <c r="H63" s="69">
        <f>F63-C63</f>
        <v>2245.618793431633</v>
      </c>
    </row>
    <row r="64" spans="1:11" ht="12.75" customHeight="1">
      <c r="A64" s="15" t="s">
        <v>174</v>
      </c>
      <c r="B64" s="66">
        <f>B62+B63</f>
        <v>24787.211758870108</v>
      </c>
      <c r="C64" s="66">
        <f>C62+C63</f>
        <v>28877.627957929286</v>
      </c>
      <c r="D64" s="66">
        <f>D62+D63</f>
        <v>33388.60199877288</v>
      </c>
      <c r="E64" s="66">
        <f>E62+E63</f>
        <v>32741.821889016646</v>
      </c>
      <c r="F64" s="66">
        <f>F62+F63</f>
        <v>36017.513611843024</v>
      </c>
      <c r="H64" s="20"/>
      <c r="K64" s="9"/>
    </row>
    <row r="65" spans="1:11" ht="12.75" customHeight="1">
      <c r="A65" s="65"/>
      <c r="B65" s="66"/>
      <c r="C65" s="66"/>
      <c r="D65" s="66"/>
      <c r="E65" s="66"/>
      <c r="F65" s="66"/>
      <c r="H65" s="69"/>
      <c r="K65" s="9"/>
    </row>
    <row r="66" spans="1:8" ht="12.75" customHeight="1" thickBot="1">
      <c r="A66" s="7" t="s">
        <v>61</v>
      </c>
      <c r="B66" s="16"/>
      <c r="C66" s="16"/>
      <c r="D66" s="16"/>
      <c r="E66" s="68"/>
      <c r="F66" s="68"/>
      <c r="H66" s="69"/>
    </row>
    <row r="67" spans="1:8" ht="12.75" customHeight="1">
      <c r="A67" s="9" t="s">
        <v>62</v>
      </c>
      <c r="B67" s="69">
        <f>B58</f>
        <v>8797.211758870108</v>
      </c>
      <c r="C67" s="69">
        <f>C58</f>
        <v>11957.627957929286</v>
      </c>
      <c r="D67" s="69">
        <f>D58</f>
        <v>16498.601998772876</v>
      </c>
      <c r="E67" s="69">
        <f>E58</f>
        <v>16991.821889016646</v>
      </c>
      <c r="F67" s="69">
        <f>F58</f>
        <v>20837.513611843024</v>
      </c>
      <c r="H67" s="69">
        <f>F67-C67</f>
        <v>8879.885653913738</v>
      </c>
    </row>
    <row r="68" spans="1:8" ht="12.75" customHeight="1">
      <c r="A68" s="9" t="s">
        <v>63</v>
      </c>
      <c r="B68" s="67">
        <f>B47+B50-B38</f>
        <v>5251.997918834539</v>
      </c>
      <c r="C68" s="67">
        <f>C47+C50-C38</f>
        <v>8653.775759754346</v>
      </c>
      <c r="D68" s="67">
        <f>D47+D50-D38</f>
        <v>9330.228908816403</v>
      </c>
      <c r="E68" s="67">
        <f>E47+E50-E38</f>
        <v>10471.45103709209</v>
      </c>
      <c r="F68" s="67">
        <f>F47+F50-F38</f>
        <v>11679.394553185979</v>
      </c>
      <c r="H68" s="69">
        <f>F68-C68</f>
        <v>3025.618793431633</v>
      </c>
    </row>
    <row r="69" spans="1:8" ht="12.75" customHeight="1">
      <c r="A69" s="17" t="s">
        <v>175</v>
      </c>
      <c r="B69" s="66">
        <f>B68-B67</f>
        <v>-3545.213840035569</v>
      </c>
      <c r="C69" s="66">
        <f>C68-C67</f>
        <v>-3303.85219817494</v>
      </c>
      <c r="D69" s="66">
        <f>D68-D67</f>
        <v>-7168.3730899564725</v>
      </c>
      <c r="E69" s="66">
        <f>E68-E67</f>
        <v>-6520.370851924556</v>
      </c>
      <c r="F69" s="66">
        <f>F68-F67</f>
        <v>-9158.119058657045</v>
      </c>
      <c r="H69" s="69">
        <f>F69-C69</f>
        <v>-5854.266860482105</v>
      </c>
    </row>
    <row r="70" spans="1:7" ht="12.75" customHeight="1">
      <c r="A70" s="17" t="s">
        <v>64</v>
      </c>
      <c r="B70" s="69"/>
      <c r="C70" s="69"/>
      <c r="D70" s="69"/>
      <c r="E70" s="69"/>
      <c r="F70" s="69"/>
      <c r="G70" s="53"/>
    </row>
    <row r="71" spans="2:7" ht="12.75" customHeight="1">
      <c r="B71" s="59"/>
      <c r="C71" s="59"/>
      <c r="D71" s="59"/>
      <c r="E71" s="59"/>
      <c r="F71" s="59"/>
      <c r="G71" s="53"/>
    </row>
    <row r="72" spans="1:6" ht="12.75" customHeight="1" thickBot="1">
      <c r="A72" s="7" t="s">
        <v>65</v>
      </c>
      <c r="E72" s="20"/>
      <c r="F72" s="20"/>
    </row>
    <row r="73" spans="1:8" ht="12.75" customHeight="1">
      <c r="A73" s="9" t="s">
        <v>66</v>
      </c>
      <c r="B73" s="69">
        <f aca="true" t="shared" si="3" ref="B73:F74">B35/B3*365</f>
        <v>95.99999999999999</v>
      </c>
      <c r="C73" s="69">
        <f t="shared" si="3"/>
        <v>98.77530864197531</v>
      </c>
      <c r="D73" s="69">
        <f t="shared" si="3"/>
        <v>111.74580371617412</v>
      </c>
      <c r="E73" s="69">
        <f t="shared" si="3"/>
        <v>149.97463130328632</v>
      </c>
      <c r="F73" s="69">
        <f t="shared" si="3"/>
        <v>152.41324319439667</v>
      </c>
      <c r="H73" s="70"/>
    </row>
    <row r="74" spans="1:8" ht="12.75" customHeight="1">
      <c r="A74" s="9" t="s">
        <v>67</v>
      </c>
      <c r="B74" s="69">
        <f t="shared" si="3"/>
        <v>150.67650676506764</v>
      </c>
      <c r="C74" s="69">
        <f t="shared" si="3"/>
        <v>155</v>
      </c>
      <c r="D74" s="69">
        <f t="shared" si="3"/>
        <v>165</v>
      </c>
      <c r="E74" s="69">
        <f t="shared" si="3"/>
        <v>175</v>
      </c>
      <c r="F74" s="69">
        <f t="shared" si="3"/>
        <v>162</v>
      </c>
      <c r="H74" s="70"/>
    </row>
    <row r="75" spans="1:6" ht="12.75" customHeight="1">
      <c r="A75" s="9" t="s">
        <v>68</v>
      </c>
      <c r="B75" s="69">
        <f>B42/B53*365</f>
        <v>69.15216310293387</v>
      </c>
      <c r="C75" s="69">
        <f>C42/C53*365</f>
        <v>71.20501478333179</v>
      </c>
      <c r="D75" s="69">
        <f>D42/D53*365</f>
        <v>70.71764358015126</v>
      </c>
      <c r="E75" s="69">
        <f>E42/E53*365</f>
        <v>82.18023501185729</v>
      </c>
      <c r="F75" s="69">
        <f>F42/F53*365</f>
        <v>71.50081806464543</v>
      </c>
    </row>
    <row r="76" spans="1:6" ht="12.75" customHeight="1">
      <c r="A76" s="9" t="s">
        <v>69</v>
      </c>
      <c r="B76" s="47">
        <f>B67/B3</f>
        <v>0.26779944471446293</v>
      </c>
      <c r="C76" s="47">
        <f>C67/C3</f>
        <v>0.27338110353629586</v>
      </c>
      <c r="D76" s="47">
        <f>D67/D3</f>
        <v>0.38100915114938355</v>
      </c>
      <c r="E76" s="47">
        <f>E67/E3</f>
        <v>0.5163148492103875</v>
      </c>
      <c r="F76" s="47">
        <f>F67/F3</f>
        <v>0.5147726368128569</v>
      </c>
    </row>
    <row r="77" spans="1:6" ht="12.75" customHeight="1">
      <c r="A77" s="46" t="s">
        <v>176</v>
      </c>
      <c r="B77" s="71">
        <f>B62/B9</f>
        <v>1.0909820862940642</v>
      </c>
      <c r="C77" s="71">
        <f>C62/C9</f>
        <v>0.6010749232814264</v>
      </c>
      <c r="D77" s="71">
        <f>D62/D9</f>
        <v>2.4844452380883446</v>
      </c>
      <c r="E77" s="71">
        <f>E62/E9</f>
        <v>4.917536707772896</v>
      </c>
      <c r="F77" s="71">
        <f>F62/F9</f>
        <v>3.019708329710404</v>
      </c>
    </row>
    <row r="78" spans="1:6" ht="12.75" customHeight="1">
      <c r="A78" s="46" t="s">
        <v>177</v>
      </c>
      <c r="B78" s="100">
        <f>B62/B16</f>
        <v>2.19534156019938</v>
      </c>
      <c r="C78" s="100">
        <f>C62/C16</f>
        <v>0.9986196535351153</v>
      </c>
      <c r="D78" s="100">
        <f>D62/D16</f>
        <v>8.606447548144818</v>
      </c>
      <c r="E78" s="100">
        <f>E62/E16</f>
        <v>24.757919691582565</v>
      </c>
      <c r="F78" s="100">
        <f>F62/F16</f>
        <v>12.533994136326683</v>
      </c>
    </row>
    <row r="79" spans="1:6" ht="12.75" customHeight="1">
      <c r="A79" s="46"/>
      <c r="B79" s="100"/>
      <c r="C79" s="100"/>
      <c r="D79" s="100"/>
      <c r="E79" s="100"/>
      <c r="F79" s="100"/>
    </row>
    <row r="80" spans="1:6" ht="12.75" customHeight="1">
      <c r="A80" s="41" t="s">
        <v>193</v>
      </c>
      <c r="B80" s="108">
        <f aca="true" t="shared" si="4" ref="B80:F81">B35/B$3</f>
        <v>0.26301369863013696</v>
      </c>
      <c r="C80" s="108">
        <f t="shared" si="4"/>
        <v>0.2706172839506173</v>
      </c>
      <c r="D80" s="108">
        <f t="shared" si="4"/>
        <v>0.30615288689362774</v>
      </c>
      <c r="E80" s="108">
        <f t="shared" si="4"/>
        <v>0.4108894008309214</v>
      </c>
      <c r="F80" s="108">
        <f t="shared" si="4"/>
        <v>0.4175705292997169</v>
      </c>
    </row>
    <row r="81" spans="1:6" ht="12.75" customHeight="1">
      <c r="A81" s="41" t="s">
        <v>191</v>
      </c>
      <c r="B81" s="108">
        <f t="shared" si="4"/>
        <v>0.2237442922374429</v>
      </c>
      <c r="C81" s="108">
        <f t="shared" si="4"/>
        <v>0.22506849315068495</v>
      </c>
      <c r="D81" s="108">
        <f t="shared" si="4"/>
        <v>0.27258904109589044</v>
      </c>
      <c r="E81" s="108">
        <f t="shared" si="4"/>
        <v>0.2943835616438356</v>
      </c>
      <c r="F81" s="108">
        <f t="shared" si="4"/>
        <v>0.2663013698630137</v>
      </c>
    </row>
    <row r="82" spans="1:6" ht="12.75" customHeight="1">
      <c r="A82" s="41" t="s">
        <v>192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6" ht="12.75" customHeight="1">
      <c r="A83" s="41" t="s">
        <v>241</v>
      </c>
      <c r="B83" s="108">
        <f aca="true" t="shared" si="5" ref="B83:F84">B43/B$3</f>
        <v>0.07214611872146119</v>
      </c>
      <c r="C83" s="108">
        <f t="shared" si="5"/>
        <v>0.07314852442656598</v>
      </c>
      <c r="D83" s="108">
        <f t="shared" si="5"/>
        <v>0.04950455693515072</v>
      </c>
      <c r="E83" s="108">
        <f t="shared" si="5"/>
        <v>0.04364217519283024</v>
      </c>
      <c r="F83" s="136">
        <f t="shared" si="5"/>
        <v>0.023772566974956312</v>
      </c>
    </row>
    <row r="84" spans="1:6" ht="12.75" customHeight="1">
      <c r="A84" s="41" t="s">
        <v>242</v>
      </c>
      <c r="B84" s="136">
        <f t="shared" si="5"/>
        <v>0.030830692271838416</v>
      </c>
      <c r="C84" s="136">
        <f t="shared" si="5"/>
        <v>0.034637178490898694</v>
      </c>
      <c r="D84" s="136">
        <f t="shared" si="5"/>
        <v>0.02263230371889094</v>
      </c>
      <c r="E84" s="136">
        <f t="shared" si="5"/>
        <v>0.021547152132643663</v>
      </c>
      <c r="F84" s="136">
        <f t="shared" si="5"/>
        <v>0.022508831070144654</v>
      </c>
    </row>
    <row r="85" spans="1:6" ht="12.75" customHeight="1">
      <c r="A85" s="41" t="s">
        <v>195</v>
      </c>
      <c r="B85" s="72">
        <f>B80+B81-B82-B83-B84</f>
        <v>0.2677994447144629</v>
      </c>
      <c r="C85" s="72">
        <f>C80+C81-C82-C83-C84</f>
        <v>0.27338110353629586</v>
      </c>
      <c r="D85" s="72">
        <f>D80+D81-D82-D83-D84</f>
        <v>0.3810091511493836</v>
      </c>
      <c r="E85" s="72">
        <f>E80+E81-E82-E83-E84</f>
        <v>0.5163148492103875</v>
      </c>
      <c r="F85" s="72">
        <f>F80+F81-F82-F83-F84</f>
        <v>0.5147726368128568</v>
      </c>
    </row>
    <row r="86" spans="1:6" ht="12.75" customHeight="1">
      <c r="A86" s="46"/>
      <c r="B86" s="100"/>
      <c r="C86" s="100"/>
      <c r="D86" s="100"/>
      <c r="E86" s="100"/>
      <c r="F86" s="100"/>
    </row>
    <row r="87" spans="1:6" ht="12.75" customHeight="1">
      <c r="A87" s="46"/>
      <c r="B87" s="100"/>
      <c r="C87" s="100"/>
      <c r="D87" s="100"/>
      <c r="E87" s="100"/>
      <c r="F87" s="100"/>
    </row>
    <row r="88" spans="1:6" ht="12.75" customHeight="1">
      <c r="A88" s="46"/>
      <c r="B88" s="100"/>
      <c r="C88" s="100"/>
      <c r="D88" s="100"/>
      <c r="E88" s="100"/>
      <c r="F88" s="100"/>
    </row>
    <row r="89" spans="2:4" ht="11.25" customHeight="1">
      <c r="B89" s="72"/>
      <c r="C89" s="72"/>
      <c r="D89" s="72"/>
    </row>
    <row r="90" spans="1:4" ht="11.25" customHeight="1">
      <c r="A90" s="14" t="s">
        <v>225</v>
      </c>
      <c r="B90" s="59"/>
      <c r="D90" s="59"/>
    </row>
    <row r="91" spans="1:4" ht="11.25" customHeight="1">
      <c r="A91" s="14" t="s">
        <v>227</v>
      </c>
      <c r="B91" s="73"/>
      <c r="C91" s="73"/>
      <c r="D91" s="73"/>
    </row>
    <row r="92" ht="11.25" customHeight="1">
      <c r="A92" s="14" t="s">
        <v>226</v>
      </c>
    </row>
    <row r="93" spans="1:13" ht="11.25" customHeight="1">
      <c r="A93" s="14" t="s">
        <v>113</v>
      </c>
      <c r="B93" s="81"/>
      <c r="C93" s="82">
        <v>0.3315</v>
      </c>
      <c r="D93" s="82">
        <v>-0.01</v>
      </c>
      <c r="E93" s="82">
        <v>-0.24</v>
      </c>
      <c r="F93" s="82">
        <v>0.23</v>
      </c>
      <c r="G93" s="83"/>
      <c r="H93" s="78"/>
      <c r="J93" s="78"/>
      <c r="K93" s="78"/>
      <c r="L93" s="78"/>
      <c r="M93" s="78"/>
    </row>
    <row r="94" spans="1:13" ht="11.25" customHeight="1">
      <c r="A94" s="61" t="s">
        <v>187</v>
      </c>
      <c r="B94" s="84">
        <v>0.542</v>
      </c>
      <c r="C94" s="84">
        <v>0.53</v>
      </c>
      <c r="D94" s="84">
        <v>0.603</v>
      </c>
      <c r="E94" s="84">
        <v>0.614</v>
      </c>
      <c r="F94" s="84">
        <v>0.6</v>
      </c>
      <c r="G94" s="83"/>
      <c r="H94" s="78"/>
      <c r="I94" s="14"/>
      <c r="J94" s="78"/>
      <c r="K94" s="78"/>
      <c r="L94" s="78"/>
      <c r="M94" s="78"/>
    </row>
    <row r="95" spans="1:13" ht="11.25" customHeight="1">
      <c r="A95" s="61" t="s">
        <v>186</v>
      </c>
      <c r="B95" s="85">
        <v>0.174</v>
      </c>
      <c r="C95" s="85">
        <v>0.16</v>
      </c>
      <c r="D95" s="85">
        <v>0.214</v>
      </c>
      <c r="E95" s="82">
        <v>0.215</v>
      </c>
      <c r="F95" s="82">
        <v>0.213</v>
      </c>
      <c r="G95" s="83"/>
      <c r="H95" s="78"/>
      <c r="I95" s="14"/>
      <c r="J95" s="78"/>
      <c r="K95" s="78"/>
      <c r="L95" s="78"/>
      <c r="M95" s="78"/>
    </row>
    <row r="96" spans="1:13" ht="11.25" customHeight="1">
      <c r="A96" s="74" t="s">
        <v>188</v>
      </c>
      <c r="B96" s="85"/>
      <c r="C96" s="85"/>
      <c r="D96" s="85"/>
      <c r="E96" s="86"/>
      <c r="F96" s="86"/>
      <c r="G96" s="83"/>
      <c r="H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J97" s="78"/>
      <c r="K97" s="78"/>
      <c r="L97" s="78"/>
      <c r="M97" s="78"/>
    </row>
    <row r="98" spans="1:13" ht="11.25" customHeight="1">
      <c r="A98" s="14" t="s">
        <v>189</v>
      </c>
      <c r="B98" s="87"/>
      <c r="C98" s="84">
        <v>0.09836065573770503</v>
      </c>
      <c r="D98" s="84">
        <v>0.052238805970149294</v>
      </c>
      <c r="E98" s="84">
        <v>-0.06382978723404253</v>
      </c>
      <c r="F98" s="84">
        <v>0.022727272727272707</v>
      </c>
      <c r="G98" s="83"/>
      <c r="H98" s="78"/>
      <c r="J98" s="78"/>
      <c r="K98" s="78"/>
      <c r="L98" s="78"/>
      <c r="M98" s="78"/>
    </row>
    <row r="99" spans="1:7" ht="11.25" customHeight="1">
      <c r="A99" s="14" t="s">
        <v>114</v>
      </c>
      <c r="B99" s="99">
        <v>0.052</v>
      </c>
      <c r="C99" s="99">
        <v>0.051</v>
      </c>
      <c r="D99" s="99">
        <v>0.063</v>
      </c>
      <c r="E99" s="99">
        <v>0.074</v>
      </c>
      <c r="F99" s="99">
        <v>0.078</v>
      </c>
      <c r="G99" s="86"/>
    </row>
    <row r="100" spans="1:9" ht="11.25" customHeight="1">
      <c r="A100" s="14" t="s">
        <v>36</v>
      </c>
      <c r="B100" s="85"/>
      <c r="C100" s="91"/>
      <c r="D100" s="91"/>
      <c r="E100" s="91"/>
      <c r="F100" s="91"/>
      <c r="G100" s="86"/>
      <c r="I100" s="14"/>
    </row>
    <row r="101" spans="1:7" ht="11.25" customHeight="1">
      <c r="A101" s="14" t="s">
        <v>115</v>
      </c>
      <c r="B101" s="85">
        <v>0.25</v>
      </c>
      <c r="C101" s="91">
        <f>B101</f>
        <v>0.25</v>
      </c>
      <c r="D101" s="91">
        <f>C101</f>
        <v>0.25</v>
      </c>
      <c r="E101" s="91">
        <f>D101</f>
        <v>0.25</v>
      </c>
      <c r="F101" s="91">
        <f>E101</f>
        <v>0.25</v>
      </c>
      <c r="G101" s="86"/>
    </row>
    <row r="102" spans="1:7" ht="11.25" customHeight="1">
      <c r="A102" s="61"/>
      <c r="B102" s="88"/>
      <c r="C102" s="143"/>
      <c r="D102" s="143"/>
      <c r="E102" s="86"/>
      <c r="F102" s="86"/>
      <c r="G102" s="86"/>
    </row>
    <row r="103" spans="1:7" ht="11.25" customHeight="1">
      <c r="A103" s="14" t="s">
        <v>228</v>
      </c>
      <c r="B103" s="86"/>
      <c r="C103" s="86"/>
      <c r="D103" s="86"/>
      <c r="E103" s="86"/>
      <c r="F103" s="86"/>
      <c r="G103" s="86"/>
    </row>
    <row r="104" spans="1:7" ht="11.25" customHeight="1">
      <c r="A104" s="61" t="s">
        <v>79</v>
      </c>
      <c r="B104" s="90">
        <v>0</v>
      </c>
      <c r="C104" s="90">
        <v>0</v>
      </c>
      <c r="D104" s="90">
        <v>0</v>
      </c>
      <c r="E104" s="86"/>
      <c r="F104" s="86"/>
      <c r="G104" s="86"/>
    </row>
    <row r="105" spans="1:7" ht="11.25" customHeight="1">
      <c r="A105" s="14" t="s">
        <v>230</v>
      </c>
      <c r="B105" s="94">
        <v>96</v>
      </c>
      <c r="C105" s="94">
        <v>98.77530864197531</v>
      </c>
      <c r="D105" s="94">
        <v>111.74580371617412</v>
      </c>
      <c r="E105" s="94">
        <v>149.97463130328632</v>
      </c>
      <c r="F105" s="94">
        <v>152.41324319439667</v>
      </c>
      <c r="G105" s="86"/>
    </row>
    <row r="106" spans="1:7" ht="11.25" customHeight="1">
      <c r="A106" s="14" t="s">
        <v>229</v>
      </c>
      <c r="B106" s="94">
        <v>150.67650676506764</v>
      </c>
      <c r="C106" s="94">
        <v>155</v>
      </c>
      <c r="D106" s="94">
        <v>165</v>
      </c>
      <c r="E106" s="94">
        <v>175</v>
      </c>
      <c r="F106" s="94">
        <v>162</v>
      </c>
      <c r="G106" s="86"/>
    </row>
    <row r="107" spans="1:7" ht="11.25" customHeight="1">
      <c r="A107" s="14" t="s">
        <v>231</v>
      </c>
      <c r="B107" s="94">
        <v>69.15216310293387</v>
      </c>
      <c r="C107" s="94">
        <v>71.20501478333179</v>
      </c>
      <c r="D107" s="94">
        <v>70.71764358015126</v>
      </c>
      <c r="E107" s="94">
        <v>82.18023501185729</v>
      </c>
      <c r="F107" s="94">
        <v>71.50081806464544</v>
      </c>
      <c r="G107" s="86"/>
    </row>
    <row r="108" spans="1:7" ht="11.25" customHeight="1">
      <c r="A108" s="18" t="s">
        <v>232</v>
      </c>
      <c r="B108" s="90"/>
      <c r="C108" s="90">
        <v>500</v>
      </c>
      <c r="D108" s="90">
        <v>500</v>
      </c>
      <c r="E108" s="86"/>
      <c r="F108" s="86"/>
      <c r="G108" s="86"/>
    </row>
    <row r="109" spans="1:9" ht="11.25" customHeight="1">
      <c r="A109" s="14" t="s">
        <v>233</v>
      </c>
      <c r="G109" s="86"/>
      <c r="I109" s="14"/>
    </row>
    <row r="110" spans="1:7" ht="11.25" customHeight="1">
      <c r="A110" s="14" t="s">
        <v>234</v>
      </c>
      <c r="B110" s="90"/>
      <c r="C110" s="90">
        <v>-150</v>
      </c>
      <c r="D110" s="90">
        <v>-150</v>
      </c>
      <c r="E110" s="90">
        <v>-150</v>
      </c>
      <c r="F110" s="90">
        <v>-150</v>
      </c>
      <c r="G110" s="86"/>
    </row>
    <row r="111" spans="1:7" ht="11.25" customHeight="1">
      <c r="A111" s="14" t="s">
        <v>235</v>
      </c>
      <c r="B111" s="90">
        <v>0</v>
      </c>
      <c r="C111" s="90">
        <v>0</v>
      </c>
      <c r="D111" s="90">
        <v>0</v>
      </c>
      <c r="E111" s="90">
        <v>0</v>
      </c>
      <c r="F111" s="90">
        <v>0</v>
      </c>
      <c r="G111" s="86"/>
    </row>
    <row r="112" spans="1:7" ht="11.25" customHeight="1">
      <c r="A112" s="61" t="s">
        <v>190</v>
      </c>
      <c r="B112" s="90">
        <v>0</v>
      </c>
      <c r="C112" s="90">
        <v>1200</v>
      </c>
      <c r="D112" s="90">
        <v>0</v>
      </c>
      <c r="E112" s="90">
        <v>0</v>
      </c>
      <c r="F112" s="90">
        <v>0</v>
      </c>
      <c r="G112" s="86"/>
    </row>
    <row r="113" spans="1:7" ht="11.25" customHeight="1">
      <c r="A113" s="22"/>
      <c r="B113" s="86"/>
      <c r="C113" s="86"/>
      <c r="D113" s="86"/>
      <c r="E113" s="86"/>
      <c r="F113" s="86"/>
      <c r="G113" s="86"/>
    </row>
    <row r="114" spans="1:8" ht="11.25" customHeight="1">
      <c r="A114" s="22"/>
      <c r="B114" s="86"/>
      <c r="C114" s="86"/>
      <c r="D114" s="86"/>
      <c r="E114" s="86"/>
      <c r="F114" s="86"/>
      <c r="G114" s="86"/>
      <c r="H114" s="106" t="s">
        <v>185</v>
      </c>
    </row>
    <row r="115" spans="1:8" ht="13.5" customHeight="1" thickBot="1">
      <c r="A115" s="7" t="s">
        <v>57</v>
      </c>
      <c r="B115" s="105">
        <v>2006</v>
      </c>
      <c r="C115" s="105">
        <v>2007</v>
      </c>
      <c r="D115" s="105">
        <v>2008</v>
      </c>
      <c r="E115" s="105">
        <v>2009</v>
      </c>
      <c r="F115" s="105">
        <v>2010</v>
      </c>
      <c r="H115" s="107" t="s">
        <v>127</v>
      </c>
    </row>
    <row r="116" spans="1:8" ht="13.5" customHeight="1">
      <c r="A116" s="46" t="s">
        <v>171</v>
      </c>
      <c r="B116" s="76">
        <f aca="true" t="shared" si="6" ref="B116:F118">B57/1000</f>
        <v>0.69</v>
      </c>
      <c r="C116" s="76">
        <f t="shared" si="6"/>
        <v>0.63</v>
      </c>
      <c r="D116" s="76">
        <f t="shared" si="6"/>
        <v>0.36</v>
      </c>
      <c r="E116" s="76">
        <f t="shared" si="6"/>
        <v>0.18</v>
      </c>
      <c r="F116" s="76">
        <f t="shared" si="6"/>
        <v>0.12</v>
      </c>
      <c r="H116" s="59">
        <f>F116-C116</f>
        <v>-0.51</v>
      </c>
    </row>
    <row r="117" spans="1:8" ht="13.5" customHeight="1">
      <c r="A117" s="15" t="s">
        <v>173</v>
      </c>
      <c r="B117" s="76">
        <f t="shared" si="6"/>
        <v>8.797211758870107</v>
      </c>
      <c r="C117" s="76">
        <f t="shared" si="6"/>
        <v>11.957627957929287</v>
      </c>
      <c r="D117" s="76">
        <f t="shared" si="6"/>
        <v>16.498601998772877</v>
      </c>
      <c r="E117" s="76">
        <f t="shared" si="6"/>
        <v>16.991821889016645</v>
      </c>
      <c r="F117" s="76">
        <f t="shared" si="6"/>
        <v>20.837513611843022</v>
      </c>
      <c r="H117" s="59">
        <f>F117-C117</f>
        <v>8.879885653913735</v>
      </c>
    </row>
    <row r="118" spans="1:8" ht="13.5" customHeight="1">
      <c r="A118" s="15" t="s">
        <v>172</v>
      </c>
      <c r="B118" s="103">
        <f t="shared" si="6"/>
        <v>15.3</v>
      </c>
      <c r="C118" s="103">
        <f t="shared" si="6"/>
        <v>16.29</v>
      </c>
      <c r="D118" s="103">
        <f t="shared" si="6"/>
        <v>16.53</v>
      </c>
      <c r="E118" s="103">
        <f t="shared" si="6"/>
        <v>15.57</v>
      </c>
      <c r="F118" s="103">
        <f t="shared" si="6"/>
        <v>15.06</v>
      </c>
      <c r="H118" s="59">
        <f>F118-C118</f>
        <v>-1.2299999999999986</v>
      </c>
    </row>
    <row r="119" spans="1:8" ht="13.5" customHeight="1">
      <c r="A119" s="15" t="s">
        <v>58</v>
      </c>
      <c r="B119" s="37">
        <f>B116+B117+B118</f>
        <v>24.787211758870107</v>
      </c>
      <c r="C119" s="37">
        <f>C116+C117+C118</f>
        <v>28.877627957929285</v>
      </c>
      <c r="D119" s="37">
        <f>D116+D117+D118</f>
        <v>33.38860199877288</v>
      </c>
      <c r="E119" s="37">
        <f>E116+E117+E118</f>
        <v>32.74182188901665</v>
      </c>
      <c r="F119" s="37">
        <f>F116+F117+F118</f>
        <v>36.01751361184302</v>
      </c>
      <c r="H119" s="59"/>
    </row>
    <row r="120" spans="1:8" ht="13.5" customHeight="1">
      <c r="A120" s="65"/>
      <c r="B120" s="37"/>
      <c r="C120" s="37"/>
      <c r="D120" s="37"/>
      <c r="E120" s="37"/>
      <c r="F120" s="37"/>
      <c r="H120" s="59"/>
    </row>
    <row r="121" spans="1:8" ht="13.5" customHeight="1">
      <c r="A121" s="15" t="s">
        <v>59</v>
      </c>
      <c r="B121" s="37">
        <f aca="true" t="shared" si="7" ref="B121:F122">B62/1000</f>
        <v>6.185213840035569</v>
      </c>
      <c r="C121" s="37">
        <f t="shared" si="7"/>
        <v>5.73385219817494</v>
      </c>
      <c r="D121" s="37">
        <f t="shared" si="7"/>
        <v>9.178373089956473</v>
      </c>
      <c r="E121" s="37">
        <f t="shared" si="7"/>
        <v>8.200370851924555</v>
      </c>
      <c r="F121" s="37">
        <f t="shared" si="7"/>
        <v>10.628119058657045</v>
      </c>
      <c r="H121" s="59">
        <f>F121-C121</f>
        <v>4.894266860482105</v>
      </c>
    </row>
    <row r="122" spans="1:8" ht="13.5" customHeight="1">
      <c r="A122" s="15" t="s">
        <v>60</v>
      </c>
      <c r="B122" s="39">
        <f t="shared" si="7"/>
        <v>18.601997918834538</v>
      </c>
      <c r="C122" s="39">
        <f t="shared" si="7"/>
        <v>23.143775759754345</v>
      </c>
      <c r="D122" s="39">
        <f t="shared" si="7"/>
        <v>24.210228908816404</v>
      </c>
      <c r="E122" s="39">
        <f t="shared" si="7"/>
        <v>24.54145103709209</v>
      </c>
      <c r="F122" s="39">
        <f t="shared" si="7"/>
        <v>25.38939455318598</v>
      </c>
      <c r="H122" s="59">
        <f>F122-C122</f>
        <v>2.2456187934316354</v>
      </c>
    </row>
    <row r="123" spans="1:8" ht="13.5" customHeight="1">
      <c r="A123" s="15" t="s">
        <v>174</v>
      </c>
      <c r="B123" s="37">
        <f>B121+B122</f>
        <v>24.787211758870107</v>
      </c>
      <c r="C123" s="37">
        <f>C121+C122</f>
        <v>28.877627957929285</v>
      </c>
      <c r="D123" s="37">
        <f>D121+D122</f>
        <v>33.38860199877288</v>
      </c>
      <c r="E123" s="37">
        <f>E121+E122</f>
        <v>32.74182188901665</v>
      </c>
      <c r="F123" s="37">
        <f>F121+F122</f>
        <v>36.01751361184303</v>
      </c>
      <c r="H123" s="20"/>
    </row>
    <row r="124" spans="1:8" ht="11.25" customHeight="1">
      <c r="A124" s="65"/>
      <c r="B124" s="66"/>
      <c r="C124" s="66"/>
      <c r="D124" s="66"/>
      <c r="E124" s="66"/>
      <c r="F124" s="66"/>
      <c r="H124" s="69"/>
    </row>
    <row r="125" ht="11.25" customHeight="1"/>
    <row r="126" spans="2:8" ht="11.25" customHeight="1">
      <c r="B126" s="86"/>
      <c r="C126" s="86"/>
      <c r="D126" s="86"/>
      <c r="E126" s="86"/>
      <c r="F126" s="86"/>
      <c r="G126" s="86"/>
      <c r="H126" s="106" t="s">
        <v>185</v>
      </c>
    </row>
    <row r="127" spans="2:8" ht="12.75" thickBot="1">
      <c r="B127" s="105">
        <v>2006</v>
      </c>
      <c r="C127" s="105">
        <v>2007</v>
      </c>
      <c r="D127" s="105">
        <v>2008</v>
      </c>
      <c r="E127" s="105">
        <v>2009</v>
      </c>
      <c r="F127" s="105">
        <v>2010</v>
      </c>
      <c r="H127" s="102" t="s">
        <v>127</v>
      </c>
    </row>
    <row r="128" spans="1:8" ht="12">
      <c r="A128" s="46" t="s">
        <v>62</v>
      </c>
      <c r="B128" s="69">
        <f>B117</f>
        <v>8.797211758870107</v>
      </c>
      <c r="C128" s="69">
        <f>C117</f>
        <v>11.957627957929287</v>
      </c>
      <c r="D128" s="69">
        <f>D117</f>
        <v>16.498601998772877</v>
      </c>
      <c r="E128" s="69">
        <f>E117</f>
        <v>16.991821889016645</v>
      </c>
      <c r="F128" s="69">
        <f>F117</f>
        <v>20.837513611843022</v>
      </c>
      <c r="H128" s="69">
        <f>F128-C128</f>
        <v>8.879885653913735</v>
      </c>
    </row>
    <row r="129" spans="1:8" ht="12">
      <c r="A129" s="46" t="s">
        <v>63</v>
      </c>
      <c r="B129" s="67">
        <f>B68/1000</f>
        <v>5.2519979188345385</v>
      </c>
      <c r="C129" s="67">
        <f>C68/1000</f>
        <v>8.653775759754346</v>
      </c>
      <c r="D129" s="67">
        <f>D68/1000</f>
        <v>9.330228908816403</v>
      </c>
      <c r="E129" s="67">
        <f>E68/1000</f>
        <v>10.471451037092091</v>
      </c>
      <c r="F129" s="67">
        <f>F68/1000</f>
        <v>11.679394553185979</v>
      </c>
      <c r="H129" s="69">
        <f>F129-C129</f>
        <v>3.025618793431633</v>
      </c>
    </row>
    <row r="130" spans="1:8" ht="12">
      <c r="A130" s="17" t="s">
        <v>175</v>
      </c>
      <c r="B130" s="66">
        <f>B129-B128</f>
        <v>-3.5452138400355686</v>
      </c>
      <c r="C130" s="66">
        <f>C129-C128</f>
        <v>-3.3038521981749405</v>
      </c>
      <c r="D130" s="66">
        <f>D129-D128</f>
        <v>-7.168373089956473</v>
      </c>
      <c r="E130" s="66">
        <f>E129-E128</f>
        <v>-6.520370851924554</v>
      </c>
      <c r="F130" s="66">
        <f>F129-F128</f>
        <v>-9.158119058657043</v>
      </c>
      <c r="H130" s="69">
        <f>F130-C130</f>
        <v>-5.854266860482102</v>
      </c>
    </row>
    <row r="131" spans="1:7" ht="12">
      <c r="A131" s="17" t="s">
        <v>64</v>
      </c>
      <c r="B131" s="69"/>
      <c r="C131" s="69"/>
      <c r="D131" s="69"/>
      <c r="E131" s="69"/>
      <c r="F131" s="69"/>
      <c r="G131" s="53"/>
    </row>
    <row r="132" spans="3:4" ht="12">
      <c r="C132" s="51"/>
      <c r="D132" s="51"/>
    </row>
    <row r="133" spans="3:4" ht="12">
      <c r="C133" s="51"/>
      <c r="D133" s="51"/>
    </row>
  </sheetData>
  <sheetProtection/>
  <printOptions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6"/>
  <sheetViews>
    <sheetView showGridLines="0" view="pageBreakPreview" zoomScale="140" zoomScaleNormal="130" zoomScaleSheetLayoutView="14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5" width="9.421875" style="22" customWidth="1"/>
    <col min="6" max="6" width="8.140625" style="22" customWidth="1"/>
    <col min="7" max="7" width="17.7109375" style="22" customWidth="1"/>
    <col min="8" max="11" width="7.140625" style="22" customWidth="1"/>
    <col min="12" max="16384" width="11.421875" style="22" customWidth="1"/>
  </cols>
  <sheetData>
    <row r="1" spans="1:5" ht="15" customHeight="1">
      <c r="A1" s="1" t="s">
        <v>33</v>
      </c>
      <c r="B1" s="110" t="s">
        <v>240</v>
      </c>
      <c r="C1" s="111"/>
      <c r="D1" s="148" t="s">
        <v>112</v>
      </c>
      <c r="E1" s="113"/>
    </row>
    <row r="2" spans="1:11" ht="12.75" customHeight="1" thickBot="1">
      <c r="A2" s="147" t="s">
        <v>218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210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11" ht="12.75" customHeight="1">
      <c r="A3" s="26" t="s">
        <v>34</v>
      </c>
      <c r="B3" s="27">
        <v>40479.0622533</v>
      </c>
      <c r="C3" s="27">
        <f>B3*(1+C93)</f>
        <v>48574.87470396</v>
      </c>
      <c r="D3" s="27">
        <f>C3*(1+D93)</f>
        <v>58289.849644751994</v>
      </c>
      <c r="E3" s="27">
        <f>D3*(1+E93)</f>
        <v>64118.8346092272</v>
      </c>
      <c r="F3" s="134" t="s">
        <v>239</v>
      </c>
      <c r="H3" s="28">
        <f>B3/B$3</f>
        <v>1</v>
      </c>
      <c r="I3" s="28">
        <f>C3/C$3</f>
        <v>1</v>
      </c>
      <c r="J3" s="28">
        <f>D3/D$3</f>
        <v>1</v>
      </c>
      <c r="K3" s="28">
        <f>E3/E$3</f>
        <v>1</v>
      </c>
    </row>
    <row r="4" spans="1:11" ht="12.75" customHeight="1">
      <c r="A4" s="146" t="s">
        <v>157</v>
      </c>
      <c r="B4" s="27">
        <f>B3*B94</f>
        <v>24287.43735198</v>
      </c>
      <c r="C4" s="27">
        <f>C3*C94</f>
        <v>29144.924822375997</v>
      </c>
      <c r="D4" s="27">
        <f>D3*D94</f>
        <v>34973.909786851196</v>
      </c>
      <c r="E4" s="27">
        <f>E3*E94</f>
        <v>38471.30076553632</v>
      </c>
      <c r="F4" s="134" t="s">
        <v>200</v>
      </c>
      <c r="H4" s="28">
        <f>B4/B3</f>
        <v>0.6</v>
      </c>
      <c r="I4" s="28">
        <f>C4/C3</f>
        <v>0.6</v>
      </c>
      <c r="J4" s="28">
        <f>D4/D3</f>
        <v>0.6</v>
      </c>
      <c r="K4" s="28">
        <f>E4/E3</f>
        <v>0.6</v>
      </c>
    </row>
    <row r="5" spans="1:11" ht="12.75" customHeight="1">
      <c r="A5" s="146" t="s">
        <v>158</v>
      </c>
      <c r="B5" s="27">
        <f>B3*B95</f>
        <v>8622.040259952899</v>
      </c>
      <c r="C5" s="27">
        <f>C3*C95</f>
        <v>9714.974940792</v>
      </c>
      <c r="D5" s="27">
        <f>D3*D95</f>
        <v>11657.969928950399</v>
      </c>
      <c r="E5" s="27">
        <f>E3*E95</f>
        <v>12823.76692184544</v>
      </c>
      <c r="F5" s="134" t="s">
        <v>214</v>
      </c>
      <c r="H5" s="28">
        <f>B5/B3</f>
        <v>0.21299999999999997</v>
      </c>
      <c r="I5" s="28">
        <f>C5/C3</f>
        <v>0.2</v>
      </c>
      <c r="J5" s="28">
        <f>D5/D3</f>
        <v>0.2</v>
      </c>
      <c r="K5" s="28">
        <f>E5/E3</f>
        <v>0.2</v>
      </c>
    </row>
    <row r="6" spans="1:26" s="33" customFormat="1" ht="12.75" customHeight="1">
      <c r="A6" s="29" t="s">
        <v>219</v>
      </c>
      <c r="B6" s="30">
        <f>B4+B5</f>
        <v>32909.477611932896</v>
      </c>
      <c r="C6" s="30">
        <f>C4+C5</f>
        <v>38859.899763167996</v>
      </c>
      <c r="D6" s="30">
        <f>D4+D5</f>
        <v>46631.879715801595</v>
      </c>
      <c r="E6" s="30">
        <f>E4+E5</f>
        <v>51295.06768738176</v>
      </c>
      <c r="F6" s="134"/>
      <c r="G6" s="31"/>
      <c r="H6" s="32">
        <f aca="true" t="shared" si="0" ref="H6:K11">B6/B$3</f>
        <v>0.813</v>
      </c>
      <c r="I6" s="32">
        <f t="shared" si="0"/>
        <v>0.7999999999999999</v>
      </c>
      <c r="J6" s="32">
        <f t="shared" si="0"/>
        <v>0.8</v>
      </c>
      <c r="K6" s="32">
        <f t="shared" si="0"/>
        <v>0.8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1" s="31" customFormat="1" ht="12.75" customHeight="1">
      <c r="A7" s="3" t="s">
        <v>35</v>
      </c>
      <c r="B7" s="35">
        <f>B3-B6</f>
        <v>7569.584641367102</v>
      </c>
      <c r="C7" s="35">
        <f>C3-C6</f>
        <v>9714.974940792003</v>
      </c>
      <c r="D7" s="36">
        <f>D3-D6</f>
        <v>11657.969928950399</v>
      </c>
      <c r="E7" s="35">
        <f>E3-E6</f>
        <v>12823.76692184544</v>
      </c>
      <c r="F7" s="134"/>
      <c r="H7" s="28">
        <f t="shared" si="0"/>
        <v>0.18700000000000006</v>
      </c>
      <c r="I7" s="28">
        <f t="shared" si="0"/>
        <v>0.20000000000000007</v>
      </c>
      <c r="J7" s="28">
        <f t="shared" si="0"/>
        <v>0.2</v>
      </c>
      <c r="K7" s="28">
        <f t="shared" si="0"/>
        <v>0.2</v>
      </c>
    </row>
    <row r="8" spans="1:13" ht="12.75" customHeight="1">
      <c r="A8" s="77" t="s">
        <v>159</v>
      </c>
      <c r="B8" s="30">
        <v>4050</v>
      </c>
      <c r="C8" s="30">
        <f>B8*(1+C98)</f>
        <v>4448.360655737705</v>
      </c>
      <c r="D8" s="39">
        <f>C8*(1+D98)</f>
        <v>4885.904326793873</v>
      </c>
      <c r="E8" s="30">
        <f>D8*(1+E98)</f>
        <v>5366.485080249009</v>
      </c>
      <c r="F8" s="134" t="s">
        <v>201</v>
      </c>
      <c r="H8" s="38">
        <f t="shared" si="0"/>
        <v>0.1000517248808013</v>
      </c>
      <c r="I8" s="38">
        <f t="shared" si="0"/>
        <v>0.09157739845647114</v>
      </c>
      <c r="J8" s="38">
        <f t="shared" si="0"/>
        <v>0.08382084284950228</v>
      </c>
      <c r="K8" s="38">
        <f t="shared" si="0"/>
        <v>0.08369592356060586</v>
      </c>
      <c r="L8" s="31"/>
      <c r="M8" s="31"/>
    </row>
    <row r="9" spans="1:11" ht="12.75" customHeight="1">
      <c r="A9" s="26" t="s">
        <v>4</v>
      </c>
      <c r="B9" s="27">
        <f>B7-B8</f>
        <v>3519.5846413671024</v>
      </c>
      <c r="C9" s="27">
        <f>C7-C8</f>
        <v>5266.614285054297</v>
      </c>
      <c r="D9" s="27">
        <f>D7-D8</f>
        <v>6772.0656021565255</v>
      </c>
      <c r="E9" s="27">
        <f>E7-E8</f>
        <v>7457.28184159643</v>
      </c>
      <c r="F9" s="6"/>
      <c r="H9" s="28">
        <f t="shared" si="0"/>
        <v>0.08694827511919877</v>
      </c>
      <c r="I9" s="28">
        <f t="shared" si="0"/>
        <v>0.10842260154352892</v>
      </c>
      <c r="J9" s="28">
        <f t="shared" si="0"/>
        <v>0.11617915715049772</v>
      </c>
      <c r="K9" s="28">
        <f t="shared" si="0"/>
        <v>0.11630407643939414</v>
      </c>
    </row>
    <row r="10" spans="1:11" ht="12.75" customHeight="1">
      <c r="A10" s="4" t="s">
        <v>36</v>
      </c>
      <c r="B10" s="30">
        <v>1560</v>
      </c>
      <c r="C10" s="30">
        <v>1600</v>
      </c>
      <c r="D10" s="30">
        <f>C10</f>
        <v>1600</v>
      </c>
      <c r="E10" s="30">
        <f>D10</f>
        <v>1600</v>
      </c>
      <c r="F10" s="9" t="s">
        <v>236</v>
      </c>
      <c r="H10" s="32">
        <f t="shared" si="0"/>
        <v>0.03853844217630865</v>
      </c>
      <c r="I10" s="32">
        <f t="shared" si="0"/>
        <v>0.032938839466930464</v>
      </c>
      <c r="J10" s="32">
        <f t="shared" si="0"/>
        <v>0.027449032889108726</v>
      </c>
      <c r="K10" s="32">
        <f t="shared" si="0"/>
        <v>0.02495366626282611</v>
      </c>
    </row>
    <row r="11" spans="1:11" ht="12.75" customHeight="1">
      <c r="A11" s="34" t="s">
        <v>7</v>
      </c>
      <c r="B11" s="35">
        <f>B9-B10</f>
        <v>1959.5846413671024</v>
      </c>
      <c r="C11" s="35">
        <f>C9-C10</f>
        <v>3666.6142850542974</v>
      </c>
      <c r="D11" s="36">
        <f>D9-D10</f>
        <v>5172.0656021565255</v>
      </c>
      <c r="E11" s="35">
        <f>E9-E10</f>
        <v>5857.28184159643</v>
      </c>
      <c r="F11" s="6"/>
      <c r="H11" s="28">
        <f t="shared" si="0"/>
        <v>0.04840983294289013</v>
      </c>
      <c r="I11" s="28">
        <f t="shared" si="0"/>
        <v>0.07548376207659846</v>
      </c>
      <c r="J11" s="28">
        <f t="shared" si="0"/>
        <v>0.08873012426138899</v>
      </c>
      <c r="K11" s="28">
        <f t="shared" si="0"/>
        <v>0.09135041017656803</v>
      </c>
    </row>
    <row r="12" spans="1:11" ht="12.75" customHeight="1">
      <c r="A12" s="34" t="s">
        <v>160</v>
      </c>
      <c r="B12" s="27">
        <v>0</v>
      </c>
      <c r="C12" s="27">
        <v>0</v>
      </c>
      <c r="D12" s="37">
        <v>0</v>
      </c>
      <c r="E12" s="27">
        <v>0</v>
      </c>
      <c r="F12" s="41"/>
      <c r="H12" s="28"/>
      <c r="I12" s="28"/>
      <c r="J12" s="28"/>
      <c r="K12" s="28"/>
    </row>
    <row r="13" spans="1:11" ht="12.75" customHeight="1">
      <c r="A13" s="4" t="s">
        <v>37</v>
      </c>
      <c r="B13" s="30">
        <v>829</v>
      </c>
      <c r="C13" s="30">
        <f>C99*B62</f>
        <v>850.2495246925636</v>
      </c>
      <c r="D13" s="151">
        <f>D99*C62</f>
        <v>938.8671980464298</v>
      </c>
      <c r="E13" s="30">
        <f>E99*D62</f>
        <v>1057.014436722286</v>
      </c>
      <c r="F13" s="9" t="s">
        <v>217</v>
      </c>
      <c r="H13" s="32">
        <f aca="true" t="shared" si="1" ref="H13:K16">B13/B$3</f>
        <v>0.020479723438564017</v>
      </c>
      <c r="I13" s="32">
        <f t="shared" si="1"/>
        <v>0.017503895375426428</v>
      </c>
      <c r="J13" s="32">
        <f t="shared" si="1"/>
        <v>0.01610687287355113</v>
      </c>
      <c r="K13" s="32">
        <f t="shared" si="1"/>
        <v>0.01648524093059816</v>
      </c>
    </row>
    <row r="14" spans="1:11" ht="12.75" customHeight="1">
      <c r="A14" s="5" t="s">
        <v>38</v>
      </c>
      <c r="B14" s="35">
        <f>B11+B12-B13</f>
        <v>1130.5846413671024</v>
      </c>
      <c r="C14" s="35">
        <f>C11+C12-C13</f>
        <v>2816.3647603617337</v>
      </c>
      <c r="D14" s="35">
        <f>D11+D12-D13</f>
        <v>4233.198404110096</v>
      </c>
      <c r="E14" s="35">
        <f>E11+E12-E13</f>
        <v>4800.267404874145</v>
      </c>
      <c r="F14" s="41"/>
      <c r="H14" s="28">
        <f t="shared" si="1"/>
        <v>0.027930109504326107</v>
      </c>
      <c r="I14" s="28">
        <f t="shared" si="1"/>
        <v>0.05797986670117203</v>
      </c>
      <c r="J14" s="28">
        <f t="shared" si="1"/>
        <v>0.07262325138783787</v>
      </c>
      <c r="K14" s="28">
        <f t="shared" si="1"/>
        <v>0.07486516924596988</v>
      </c>
    </row>
    <row r="15" spans="1:11" ht="12.75" customHeight="1">
      <c r="A15" s="4" t="s">
        <v>161</v>
      </c>
      <c r="B15" s="30">
        <f>B14*B102</f>
        <v>282.6461603417756</v>
      </c>
      <c r="C15" s="30">
        <f>C14*C102</f>
        <v>704.0911900904334</v>
      </c>
      <c r="D15" s="30">
        <f>D14*D102</f>
        <v>1058.299601027524</v>
      </c>
      <c r="E15" s="30">
        <f>E14*E102</f>
        <v>1200.0668512185362</v>
      </c>
      <c r="F15" s="134" t="s">
        <v>202</v>
      </c>
      <c r="H15" s="32">
        <f t="shared" si="1"/>
        <v>0.006982527376081527</v>
      </c>
      <c r="I15" s="32">
        <f t="shared" si="1"/>
        <v>0.014494966675293007</v>
      </c>
      <c r="J15" s="32">
        <f t="shared" si="1"/>
        <v>0.018155812846959468</v>
      </c>
      <c r="K15" s="32">
        <f t="shared" si="1"/>
        <v>0.01871629231149247</v>
      </c>
    </row>
    <row r="16" spans="1:11" ht="12.75" customHeight="1">
      <c r="A16" s="4" t="s">
        <v>39</v>
      </c>
      <c r="B16" s="30">
        <f>B14-B15</f>
        <v>847.9384810253268</v>
      </c>
      <c r="C16" s="30">
        <f>C14-C15</f>
        <v>2112.2735702713003</v>
      </c>
      <c r="D16" s="30">
        <f>D14-D15</f>
        <v>3174.898803082572</v>
      </c>
      <c r="E16" s="30">
        <f>E14-E15</f>
        <v>3600.2005536556085</v>
      </c>
      <c r="F16" s="41"/>
      <c r="H16" s="28">
        <f t="shared" si="1"/>
        <v>0.02094758212824458</v>
      </c>
      <c r="I16" s="28">
        <f t="shared" si="1"/>
        <v>0.04348490002587902</v>
      </c>
      <c r="J16" s="28">
        <f t="shared" si="1"/>
        <v>0.054467438540878405</v>
      </c>
      <c r="K16" s="28">
        <f t="shared" si="1"/>
        <v>0.056148876934477406</v>
      </c>
    </row>
    <row r="17" ht="12.75" customHeight="1">
      <c r="E17" s="20"/>
    </row>
    <row r="18" spans="1:9" ht="12.75" customHeight="1" thickBot="1">
      <c r="A18" s="7" t="s">
        <v>40</v>
      </c>
      <c r="B18" s="43"/>
      <c r="C18" s="138"/>
      <c r="D18" s="139"/>
      <c r="E18" s="138"/>
      <c r="F18" s="45"/>
      <c r="G18" s="45"/>
      <c r="I18" s="23"/>
    </row>
    <row r="19" spans="1:9" ht="12.75" customHeight="1">
      <c r="A19" s="9" t="s">
        <v>41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7" ht="12.75" customHeight="1">
      <c r="A20" s="9" t="s">
        <v>42</v>
      </c>
      <c r="B20" s="48">
        <v>0.18700000000000006</v>
      </c>
      <c r="C20" s="48">
        <f>C7/C3</f>
        <v>0.20000000000000007</v>
      </c>
      <c r="D20" s="48">
        <f>D7/D3</f>
        <v>0.2</v>
      </c>
      <c r="E20" s="48">
        <f>E7/E3</f>
        <v>0.2</v>
      </c>
      <c r="F20" s="45"/>
      <c r="G20" s="45"/>
    </row>
    <row r="21" spans="1:7" ht="12.75" customHeight="1">
      <c r="A21" s="9" t="s">
        <v>43</v>
      </c>
      <c r="B21" s="10">
        <v>0.1000517248808013</v>
      </c>
      <c r="C21" s="10">
        <f>C8/C3</f>
        <v>0.09157739845647114</v>
      </c>
      <c r="D21" s="10">
        <f>D8/D3</f>
        <v>0.08382084284950228</v>
      </c>
      <c r="E21" s="10">
        <f>E8/E3</f>
        <v>0.08369592356060586</v>
      </c>
      <c r="F21" s="45"/>
      <c r="G21" s="45"/>
    </row>
    <row r="22" spans="1:7" ht="12.75" customHeight="1">
      <c r="A22" s="11" t="s">
        <v>220</v>
      </c>
      <c r="B22" s="10">
        <v>0.022727272727272707</v>
      </c>
      <c r="C22" s="10">
        <f>C8/B8-1</f>
        <v>0.09836065573770503</v>
      </c>
      <c r="D22" s="10">
        <f>D8/C8-1</f>
        <v>0.09836065573770503</v>
      </c>
      <c r="E22" s="10">
        <f>E8/D8-1</f>
        <v>0.09836065573770503</v>
      </c>
      <c r="F22" s="45"/>
      <c r="G22" s="45"/>
    </row>
    <row r="23" spans="1:7" ht="12.75" customHeight="1">
      <c r="A23" s="9" t="s">
        <v>45</v>
      </c>
      <c r="B23" s="48">
        <v>0.08694827511919877</v>
      </c>
      <c r="C23" s="48">
        <f>C9/C3</f>
        <v>0.10842260154352892</v>
      </c>
      <c r="D23" s="48">
        <f>D9/D3</f>
        <v>0.11617915715049772</v>
      </c>
      <c r="E23" s="48">
        <f>E9/E3</f>
        <v>0.11630407643939414</v>
      </c>
      <c r="F23" s="45"/>
      <c r="G23" s="45"/>
    </row>
    <row r="24" spans="1:10" ht="12.75" customHeight="1">
      <c r="A24" s="12" t="s">
        <v>162</v>
      </c>
      <c r="B24" s="47">
        <v>0.020947706515230907</v>
      </c>
      <c r="C24" s="47">
        <f>C16/C3</f>
        <v>0.04348490002587902</v>
      </c>
      <c r="D24" s="47">
        <f>D16/D3</f>
        <v>0.054467438540878405</v>
      </c>
      <c r="E24" s="47">
        <f>E16/E3</f>
        <v>0.056148876934477406</v>
      </c>
      <c r="F24" s="45"/>
      <c r="G24" s="45"/>
      <c r="J24" s="45"/>
    </row>
    <row r="25" spans="1:10" ht="12.75" customHeight="1">
      <c r="A25" s="9" t="s">
        <v>163</v>
      </c>
      <c r="B25" s="48">
        <v>0.03455148250249356</v>
      </c>
      <c r="C25" s="48">
        <f>C16/C48</f>
        <v>0.08319511384355727</v>
      </c>
      <c r="D25" s="48">
        <f>D16/D48</f>
        <v>0.11544386285334354</v>
      </c>
      <c r="E25" s="48">
        <f>E16/E48</f>
        <v>0.11735995629096595</v>
      </c>
      <c r="F25" s="45"/>
      <c r="G25" s="45"/>
      <c r="J25" s="45"/>
    </row>
    <row r="26" spans="1:10" ht="12.75" customHeight="1">
      <c r="A26" s="9" t="s">
        <v>243</v>
      </c>
      <c r="B26" s="48">
        <v>0.05440643855890057</v>
      </c>
      <c r="C26" s="48">
        <f>C11/C60</f>
        <v>0.09344666526221694</v>
      </c>
      <c r="D26" s="48">
        <f>D11/D60</f>
        <v>0.11784357012823132</v>
      </c>
      <c r="E26" s="48">
        <f>E11/E60</f>
        <v>0.12461804633372248</v>
      </c>
      <c r="F26" s="45"/>
      <c r="G26" s="45"/>
      <c r="J26" s="45"/>
    </row>
    <row r="27" spans="1:10" ht="12.75" customHeight="1">
      <c r="A27" s="46" t="s">
        <v>164</v>
      </c>
      <c r="B27" s="93">
        <v>0.078</v>
      </c>
      <c r="C27" s="93">
        <f>C99</f>
        <v>0.08</v>
      </c>
      <c r="D27" s="93">
        <f>D99</f>
        <v>0.08</v>
      </c>
      <c r="E27" s="93">
        <f>E99</f>
        <v>0.08</v>
      </c>
      <c r="F27" s="45"/>
      <c r="G27" s="45"/>
      <c r="J27" s="45"/>
    </row>
    <row r="28" spans="1:10" ht="12.75" customHeight="1">
      <c r="A28" s="46" t="s">
        <v>165</v>
      </c>
      <c r="B28" s="49">
        <v>2.363812437447558</v>
      </c>
      <c r="C28" s="49">
        <f>C11/C13</f>
        <v>4.312397923868391</v>
      </c>
      <c r="D28" s="49">
        <f>D11/D13</f>
        <v>5.508836194211943</v>
      </c>
      <c r="E28" s="49">
        <f>E11/E13</f>
        <v>5.541345168150564</v>
      </c>
      <c r="F28" s="45"/>
      <c r="G28" s="45"/>
      <c r="J28" s="45"/>
    </row>
    <row r="29" spans="1:10" ht="12.75" customHeight="1">
      <c r="A29" s="46" t="s">
        <v>194</v>
      </c>
      <c r="B29" s="142">
        <f>B24/(B76-B24)</f>
        <v>0.04241929726513771</v>
      </c>
      <c r="C29" s="142">
        <f>C24/(C76-C24)</f>
        <v>0.09572858006641798</v>
      </c>
      <c r="D29" s="142">
        <f>D24/(D76-D24)</f>
        <v>0.12375674996675091</v>
      </c>
      <c r="E29" s="142">
        <f>E24/(E76-E24)</f>
        <v>0.12702850550692216</v>
      </c>
      <c r="F29" s="45"/>
      <c r="G29" s="45"/>
      <c r="J29" s="45"/>
    </row>
    <row r="30" spans="1:7" ht="12.75" customHeight="1">
      <c r="A30" s="46"/>
      <c r="B30" s="50"/>
      <c r="C30" s="50"/>
      <c r="D30" s="50"/>
      <c r="E30" s="45"/>
      <c r="F30" s="45"/>
      <c r="G30" s="45"/>
    </row>
    <row r="31" spans="1:7" ht="12.75" customHeight="1">
      <c r="A31" s="46"/>
      <c r="B31" s="50"/>
      <c r="C31" s="50"/>
      <c r="D31" s="50"/>
      <c r="E31" s="45"/>
      <c r="F31" s="45"/>
      <c r="G31" s="45"/>
    </row>
    <row r="32" spans="1:6" ht="12.75" customHeight="1">
      <c r="A32" s="1" t="s">
        <v>46</v>
      </c>
      <c r="B32" s="110" t="s">
        <v>240</v>
      </c>
      <c r="C32" s="111"/>
      <c r="D32" s="148" t="s">
        <v>112</v>
      </c>
      <c r="E32" s="113"/>
      <c r="F32" s="109" t="s">
        <v>185</v>
      </c>
    </row>
    <row r="33" spans="1:7" ht="12.75" customHeight="1" thickBot="1">
      <c r="A33" s="147" t="s">
        <v>218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212</v>
      </c>
    </row>
    <row r="34" spans="1:7" ht="12.75" customHeight="1">
      <c r="A34" s="2" t="s">
        <v>47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203</v>
      </c>
    </row>
    <row r="35" spans="1:7" ht="12.75" customHeight="1">
      <c r="A35" s="2" t="s">
        <v>48</v>
      </c>
      <c r="B35" s="27">
        <v>16902.86345066667</v>
      </c>
      <c r="C35" s="27">
        <f aca="true" t="shared" si="2" ref="C35:E36">C3/365*C106</f>
        <v>19962.277275599998</v>
      </c>
      <c r="D35" s="27">
        <f t="shared" si="2"/>
        <v>23954.73273072</v>
      </c>
      <c r="E35" s="27">
        <f t="shared" si="2"/>
        <v>26350.206003792</v>
      </c>
      <c r="F35" s="53">
        <f>E35-B35</f>
        <v>9447.342553125327</v>
      </c>
      <c r="G35" s="46" t="s">
        <v>204</v>
      </c>
    </row>
    <row r="36" spans="1:7" ht="12.75" customHeight="1">
      <c r="A36" s="2" t="s">
        <v>49</v>
      </c>
      <c r="B36" s="27">
        <v>10779.629728824</v>
      </c>
      <c r="C36" s="27">
        <f t="shared" si="2"/>
        <v>11977.36636536</v>
      </c>
      <c r="D36" s="27">
        <f t="shared" si="2"/>
        <v>14372.839638431999</v>
      </c>
      <c r="E36" s="27">
        <f t="shared" si="2"/>
        <v>15810.1236022752</v>
      </c>
      <c r="F36" s="53">
        <f>E36-B36</f>
        <v>5030.4938734512</v>
      </c>
      <c r="G36" s="46" t="s">
        <v>204</v>
      </c>
    </row>
    <row r="37" spans="1:6" ht="12.75" customHeight="1">
      <c r="A37" s="13" t="s">
        <v>166</v>
      </c>
      <c r="B37" s="35">
        <v>27802.493179490673</v>
      </c>
      <c r="C37" s="35">
        <f>SUM(C34:C36)</f>
        <v>31939.64364096</v>
      </c>
      <c r="D37" s="35">
        <f>SUM(D34:D36)</f>
        <v>38327.572369151996</v>
      </c>
      <c r="E37" s="35">
        <f>SUM(E34:E36)</f>
        <v>42160.3296060672</v>
      </c>
      <c r="F37" s="53"/>
    </row>
    <row r="38" spans="1:7" ht="12.75" customHeight="1">
      <c r="A38" s="4" t="s">
        <v>167</v>
      </c>
      <c r="B38" s="30">
        <v>15060</v>
      </c>
      <c r="C38" s="30">
        <f>B38-C10+C108</f>
        <v>15060</v>
      </c>
      <c r="D38" s="30">
        <f>C38-D10+D108</f>
        <v>15060</v>
      </c>
      <c r="E38" s="30">
        <f>D38-E10+E108</f>
        <v>15060</v>
      </c>
      <c r="F38" s="53">
        <f>E38-B38</f>
        <v>0</v>
      </c>
      <c r="G38" s="46" t="s">
        <v>206</v>
      </c>
    </row>
    <row r="39" spans="1:6" ht="12.75" customHeight="1">
      <c r="A39" s="4" t="s">
        <v>50</v>
      </c>
      <c r="B39" s="54">
        <v>42862.49317949067</v>
      </c>
      <c r="C39" s="54">
        <f>C37+C38</f>
        <v>46999.64364096</v>
      </c>
      <c r="D39" s="54">
        <f>D37+D38</f>
        <v>53387.572369151996</v>
      </c>
      <c r="E39" s="54">
        <f>E37+E38</f>
        <v>57220.3296060672</v>
      </c>
      <c r="F39" s="53"/>
    </row>
    <row r="40" spans="2:6" ht="12.75" customHeight="1">
      <c r="B40" s="20" t="s">
        <v>51</v>
      </c>
      <c r="D40" s="20" t="s">
        <v>51</v>
      </c>
      <c r="E40" s="20" t="s">
        <v>51</v>
      </c>
      <c r="F40" s="137"/>
    </row>
    <row r="41" spans="1:6" ht="12.75" customHeight="1">
      <c r="A41" s="1" t="s">
        <v>52</v>
      </c>
      <c r="B41" s="55"/>
      <c r="E41" s="20"/>
      <c r="F41" s="137"/>
    </row>
    <row r="42" spans="1:7" ht="12.75" customHeight="1">
      <c r="A42" s="13" t="s">
        <v>53</v>
      </c>
      <c r="B42" s="35">
        <v>4971.551975010253</v>
      </c>
      <c r="C42" s="35">
        <f>C53/365*C109</f>
        <v>5819.140553763945</v>
      </c>
      <c r="D42" s="35">
        <f>D53/365*D109</f>
        <v>7166.730997793489</v>
      </c>
      <c r="E42" s="35">
        <f>E53/365*E109</f>
        <v>7653.701180976895</v>
      </c>
      <c r="F42" s="53">
        <f>E42-B42</f>
        <v>2682.1492059666416</v>
      </c>
      <c r="G42" s="46" t="s">
        <v>205</v>
      </c>
    </row>
    <row r="43" spans="1:7" ht="12.75" customHeight="1">
      <c r="A43" s="26" t="s">
        <v>221</v>
      </c>
      <c r="B43" s="27">
        <v>962.2912185000001</v>
      </c>
      <c r="C43" s="27">
        <f aca="true" t="shared" si="3" ref="C43:E44">C110*C$3</f>
        <v>971.4974940792</v>
      </c>
      <c r="D43" s="27">
        <f t="shared" si="3"/>
        <v>1165.79699289504</v>
      </c>
      <c r="E43" s="27">
        <f t="shared" si="3"/>
        <v>1282.376692184544</v>
      </c>
      <c r="F43" s="53">
        <f>E43-B43</f>
        <v>320.0854736845439</v>
      </c>
      <c r="G43" s="46" t="s">
        <v>199</v>
      </c>
    </row>
    <row r="44" spans="1:7" ht="12.75" customHeight="1">
      <c r="A44" s="26" t="s">
        <v>168</v>
      </c>
      <c r="B44" s="27">
        <v>911.1363741373987</v>
      </c>
      <c r="C44" s="27">
        <f t="shared" si="3"/>
        <v>971.4974940792</v>
      </c>
      <c r="D44" s="27">
        <f t="shared" si="3"/>
        <v>1165.79699289504</v>
      </c>
      <c r="E44" s="27">
        <f t="shared" si="3"/>
        <v>1282.376692184544</v>
      </c>
      <c r="F44" s="53">
        <f>E44-B44</f>
        <v>371.24031804714537</v>
      </c>
      <c r="G44" s="46" t="s">
        <v>199</v>
      </c>
    </row>
    <row r="45" spans="1:7" ht="12.75" customHeight="1">
      <c r="A45" s="4" t="s">
        <v>54</v>
      </c>
      <c r="B45" s="27">
        <v>9278.119058657045</v>
      </c>
      <c r="C45" s="27">
        <f>IF(C69&lt;0,(-C69+C34),0)</f>
        <v>10535.839975580373</v>
      </c>
      <c r="D45" s="27">
        <f>IF(D69&lt;0,(-D69+D34),0)</f>
        <v>12162.680459028576</v>
      </c>
      <c r="E45" s="27">
        <f>IF(E69&lt;0,(-E69+E34),0)</f>
        <v>11825.107560525757</v>
      </c>
      <c r="F45" s="53">
        <f>E45-B45</f>
        <v>2546.988501868713</v>
      </c>
      <c r="G45" s="46" t="s">
        <v>207</v>
      </c>
    </row>
    <row r="46" spans="1:7" ht="12.75" customHeight="1">
      <c r="A46" s="13" t="s">
        <v>55</v>
      </c>
      <c r="B46" s="35">
        <v>16123.098626304698</v>
      </c>
      <c r="C46" s="36">
        <f>C42+C43+C44+C45</f>
        <v>18297.975517502717</v>
      </c>
      <c r="D46" s="35">
        <f>D42+D43+D44+D45</f>
        <v>21661.005442612146</v>
      </c>
      <c r="E46" s="35">
        <f>E42+E43+E44+E45</f>
        <v>22043.56212587174</v>
      </c>
      <c r="F46" s="53"/>
      <c r="G46" s="46"/>
    </row>
    <row r="47" spans="1:7" ht="12.75" customHeight="1">
      <c r="A47" s="2" t="s">
        <v>56</v>
      </c>
      <c r="B47" s="27">
        <v>1350</v>
      </c>
      <c r="C47" s="37">
        <f>B47+C112</f>
        <v>1200</v>
      </c>
      <c r="D47" s="27">
        <f>C47+D112</f>
        <v>1050</v>
      </c>
      <c r="E47" s="27">
        <f>D47+E112</f>
        <v>900</v>
      </c>
      <c r="F47" s="53">
        <f>E47-B47</f>
        <v>-450</v>
      </c>
      <c r="G47" s="46" t="s">
        <v>211</v>
      </c>
    </row>
    <row r="48" spans="1:7" ht="12.75" customHeight="1">
      <c r="A48" s="95" t="s">
        <v>169</v>
      </c>
      <c r="B48" s="27">
        <v>24541.45103709209</v>
      </c>
      <c r="C48" s="37">
        <f>B48+B49</f>
        <v>25389.39455318598</v>
      </c>
      <c r="D48" s="27">
        <f>C48+C49</f>
        <v>27501.66812345728</v>
      </c>
      <c r="E48" s="27">
        <f>D48+D49</f>
        <v>30676.56692653985</v>
      </c>
      <c r="F48" s="53"/>
      <c r="G48" s="46" t="s">
        <v>208</v>
      </c>
    </row>
    <row r="49" spans="1:7" ht="12.75" customHeight="1">
      <c r="A49" s="80" t="s">
        <v>222</v>
      </c>
      <c r="B49" s="27">
        <v>847.9435160938898</v>
      </c>
      <c r="C49" s="37">
        <f>C16</f>
        <v>2112.2735702713003</v>
      </c>
      <c r="D49" s="27">
        <f>D16</f>
        <v>3174.898803082572</v>
      </c>
      <c r="E49" s="27">
        <f>E16</f>
        <v>3600.2005536556085</v>
      </c>
      <c r="F49" s="53"/>
      <c r="G49" s="46"/>
    </row>
    <row r="50" spans="1:6" ht="12.75" customHeight="1">
      <c r="A50" s="97" t="s">
        <v>170</v>
      </c>
      <c r="B50" s="30">
        <v>25389.39455318598</v>
      </c>
      <c r="C50" s="39">
        <f>C48+C49</f>
        <v>27501.66812345728</v>
      </c>
      <c r="D50" s="30">
        <f>D48+D49</f>
        <v>30676.56692653985</v>
      </c>
      <c r="E50" s="30">
        <f>E48+E49</f>
        <v>34276.767480195456</v>
      </c>
      <c r="F50" s="53">
        <f>E50-B50</f>
        <v>8887.372927009477</v>
      </c>
    </row>
    <row r="51" spans="1:6" ht="12.75" customHeight="1">
      <c r="A51" s="57" t="s">
        <v>52</v>
      </c>
      <c r="B51" s="54">
        <v>42862.49317949067</v>
      </c>
      <c r="C51" s="54">
        <f>C46+C47+C50</f>
        <v>46999.64364096</v>
      </c>
      <c r="D51" s="54">
        <f>D46+D47+D50</f>
        <v>53387.572369151996</v>
      </c>
      <c r="E51" s="54">
        <f>E46+E47+E50</f>
        <v>57220.3296060672</v>
      </c>
      <c r="F51" s="137"/>
    </row>
    <row r="52" spans="1:5" ht="12.75" customHeight="1">
      <c r="A52" s="58"/>
      <c r="B52" s="37"/>
      <c r="C52" s="37"/>
      <c r="D52" s="37"/>
      <c r="E52" s="37"/>
    </row>
    <row r="53" spans="1:6" ht="12.75" customHeight="1">
      <c r="A53" s="46" t="s">
        <v>223</v>
      </c>
      <c r="B53" s="69">
        <v>25378.960968504</v>
      </c>
      <c r="C53" s="69">
        <f>C4+(C36-B36)</f>
        <v>30342.661458911996</v>
      </c>
      <c r="D53" s="69">
        <f>D4+(D36-C36)</f>
        <v>37369.383059923195</v>
      </c>
      <c r="E53" s="69">
        <f>E4+(E36-D36)</f>
        <v>39908.58472937952</v>
      </c>
      <c r="F53" s="70"/>
    </row>
    <row r="54" spans="1:6" ht="13.5" customHeight="1">
      <c r="A54" s="46" t="s">
        <v>237</v>
      </c>
      <c r="B54" s="69">
        <v>0</v>
      </c>
      <c r="C54" s="69">
        <f>B48+B49-C48</f>
        <v>0</v>
      </c>
      <c r="D54" s="69">
        <f>C48+C49-D48</f>
        <v>0</v>
      </c>
      <c r="E54" s="69">
        <f>D48+D49-E48</f>
        <v>0</v>
      </c>
      <c r="F54" s="45"/>
    </row>
    <row r="55" spans="1:6" ht="13.5" customHeight="1">
      <c r="A55" s="61"/>
      <c r="B55" s="59"/>
      <c r="C55" s="59"/>
      <c r="D55" s="59"/>
      <c r="E55" s="59"/>
      <c r="F55" s="98" t="s">
        <v>185</v>
      </c>
    </row>
    <row r="56" spans="1:6" ht="15" customHeight="1" thickBot="1">
      <c r="A56" s="7" t="s">
        <v>57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6" ht="12.75" customHeight="1">
      <c r="A57" s="46" t="s">
        <v>171</v>
      </c>
      <c r="B57" s="64">
        <f>B34-B105</f>
        <v>120</v>
      </c>
      <c r="C57" s="64">
        <f>C34-C105</f>
        <v>0</v>
      </c>
      <c r="D57" s="64">
        <f>D34-D105</f>
        <v>0</v>
      </c>
      <c r="E57" s="64">
        <f>E34-E105</f>
        <v>0</v>
      </c>
      <c r="F57" s="53">
        <f>E57-B57</f>
        <v>-120</v>
      </c>
    </row>
    <row r="58" spans="1:6" ht="12.75" customHeight="1">
      <c r="A58" s="15" t="s">
        <v>173</v>
      </c>
      <c r="B58" s="66">
        <f>B105+B35+B36-B42-B43-B44</f>
        <v>20837.513611843024</v>
      </c>
      <c r="C58" s="66">
        <f>C105+C35+C36-C42-C43-C44</f>
        <v>24177.508099037652</v>
      </c>
      <c r="D58" s="66">
        <f>D105+D35+D36-D42-D43-D44</f>
        <v>28829.247385568426</v>
      </c>
      <c r="E58" s="66">
        <f>E105+E35+E36-E42-E43-E44</f>
        <v>31941.875040721214</v>
      </c>
      <c r="F58" s="53">
        <f>E58-B58</f>
        <v>11104.36142887819</v>
      </c>
    </row>
    <row r="59" spans="1:6" ht="12.75" customHeight="1">
      <c r="A59" s="15" t="s">
        <v>172</v>
      </c>
      <c r="B59" s="67">
        <f>B38</f>
        <v>15060</v>
      </c>
      <c r="C59" s="67">
        <f>C38</f>
        <v>15060</v>
      </c>
      <c r="D59" s="67">
        <f>D38</f>
        <v>15060</v>
      </c>
      <c r="E59" s="67">
        <f>E38</f>
        <v>15060</v>
      </c>
      <c r="F59" s="53">
        <f>E59-B59</f>
        <v>0</v>
      </c>
    </row>
    <row r="60" spans="1:6" ht="12.75" customHeight="1">
      <c r="A60" s="15" t="s">
        <v>58</v>
      </c>
      <c r="B60" s="66">
        <f>B57+B58+B59</f>
        <v>36017.513611843024</v>
      </c>
      <c r="C60" s="66">
        <f>C57+C58+C59</f>
        <v>39237.50809903765</v>
      </c>
      <c r="D60" s="66">
        <f>D57+D58+D59</f>
        <v>43889.24738556842</v>
      </c>
      <c r="E60" s="66">
        <f>E57+E58+E59</f>
        <v>47001.875040721214</v>
      </c>
      <c r="F60" s="53"/>
    </row>
    <row r="61" spans="1:6" ht="12.75" customHeight="1">
      <c r="A61" s="65"/>
      <c r="B61" s="66"/>
      <c r="C61" s="66"/>
      <c r="D61" s="66"/>
      <c r="E61" s="66"/>
      <c r="F61" s="53"/>
    </row>
    <row r="62" spans="1:6" ht="12.75" customHeight="1">
      <c r="A62" s="15" t="s">
        <v>59</v>
      </c>
      <c r="B62" s="66">
        <f>B45+B47</f>
        <v>10628.119058657045</v>
      </c>
      <c r="C62" s="66">
        <f>C45+C47</f>
        <v>11735.839975580373</v>
      </c>
      <c r="D62" s="66">
        <f>D45+D47</f>
        <v>13212.680459028576</v>
      </c>
      <c r="E62" s="66">
        <f>E45+E47</f>
        <v>12725.107560525757</v>
      </c>
      <c r="F62" s="53">
        <f>E62-B62</f>
        <v>2096.988501868713</v>
      </c>
    </row>
    <row r="63" spans="1:6" ht="12.75" customHeight="1">
      <c r="A63" s="15" t="s">
        <v>60</v>
      </c>
      <c r="B63" s="67">
        <f>B50</f>
        <v>25389.39455318598</v>
      </c>
      <c r="C63" s="67">
        <f>C50</f>
        <v>27501.66812345728</v>
      </c>
      <c r="D63" s="67">
        <f>D50</f>
        <v>30676.56692653985</v>
      </c>
      <c r="E63" s="67">
        <f>E50</f>
        <v>34276.767480195456</v>
      </c>
      <c r="F63" s="53">
        <f>E63-B63</f>
        <v>8887.372927009477</v>
      </c>
    </row>
    <row r="64" spans="1:6" ht="12.75" customHeight="1">
      <c r="A64" s="15" t="s">
        <v>174</v>
      </c>
      <c r="B64" s="66">
        <f>B62+B63</f>
        <v>36017.513611843024</v>
      </c>
      <c r="C64" s="66">
        <f>C62+C63</f>
        <v>39237.50809903765</v>
      </c>
      <c r="D64" s="66">
        <f>D62+D63</f>
        <v>43889.24738556842</v>
      </c>
      <c r="E64" s="66">
        <f>E62+E63</f>
        <v>47001.875040721214</v>
      </c>
      <c r="F64" s="53"/>
    </row>
    <row r="65" spans="1:6" ht="12.75" customHeight="1">
      <c r="A65" s="65"/>
      <c r="B65" s="66"/>
      <c r="C65" s="66"/>
      <c r="D65" s="66"/>
      <c r="E65" s="66"/>
      <c r="F65" s="53"/>
    </row>
    <row r="66" spans="1:6" ht="12.75" customHeight="1" thickBot="1">
      <c r="A66" s="7" t="s">
        <v>61</v>
      </c>
      <c r="B66" s="68"/>
      <c r="C66" s="68"/>
      <c r="D66" s="68"/>
      <c r="E66" s="68"/>
      <c r="F66" s="53"/>
    </row>
    <row r="67" spans="1:6" ht="12.75" customHeight="1">
      <c r="A67" s="9" t="s">
        <v>62</v>
      </c>
      <c r="B67" s="69">
        <f>B58</f>
        <v>20837.513611843024</v>
      </c>
      <c r="C67" s="69">
        <f>C58</f>
        <v>24177.508099037652</v>
      </c>
      <c r="D67" s="69">
        <f>D58</f>
        <v>28829.247385568426</v>
      </c>
      <c r="E67" s="69">
        <f>E58</f>
        <v>31941.875040721214</v>
      </c>
      <c r="F67" s="53">
        <f>E67-B67</f>
        <v>11104.36142887819</v>
      </c>
    </row>
    <row r="68" spans="1:6" ht="12.75" customHeight="1">
      <c r="A68" s="9" t="s">
        <v>63</v>
      </c>
      <c r="B68" s="67">
        <f>B47+B50-B38</f>
        <v>11679.394553185979</v>
      </c>
      <c r="C68" s="67">
        <f>C47+C50-C38</f>
        <v>13641.668123457279</v>
      </c>
      <c r="D68" s="67">
        <f>D47+D50-D38</f>
        <v>16666.56692653985</v>
      </c>
      <c r="E68" s="67">
        <f>E47+E50-E38</f>
        <v>20116.767480195456</v>
      </c>
      <c r="F68" s="53">
        <f>E68-B68</f>
        <v>8437.372927009477</v>
      </c>
    </row>
    <row r="69" spans="1:6" ht="12.75" customHeight="1">
      <c r="A69" s="17" t="s">
        <v>175</v>
      </c>
      <c r="B69" s="66">
        <f>B68-B67</f>
        <v>-9158.119058657045</v>
      </c>
      <c r="C69" s="66">
        <f>C68-C67</f>
        <v>-10535.839975580373</v>
      </c>
      <c r="D69" s="66">
        <f>D68-D67</f>
        <v>-12162.680459028576</v>
      </c>
      <c r="E69" s="66">
        <f>E68-E67</f>
        <v>-11825.107560525757</v>
      </c>
      <c r="F69" s="53">
        <f>E69-B69</f>
        <v>-2666.988501868713</v>
      </c>
    </row>
    <row r="70" spans="1:5" ht="12.75" customHeight="1">
      <c r="A70" s="17" t="s">
        <v>64</v>
      </c>
      <c r="B70" s="69"/>
      <c r="C70" s="69"/>
      <c r="D70" s="69"/>
      <c r="E70" s="69"/>
    </row>
    <row r="71" spans="2:5" ht="12.75" customHeight="1">
      <c r="B71" s="59"/>
      <c r="C71" s="59"/>
      <c r="D71" s="59"/>
      <c r="E71" s="59"/>
    </row>
    <row r="72" spans="1:5" ht="12.75" customHeight="1" thickBot="1">
      <c r="A72" s="7" t="s">
        <v>65</v>
      </c>
      <c r="E72" s="20"/>
    </row>
    <row r="73" spans="1:6" ht="12.75" customHeight="1">
      <c r="A73" s="9" t="s">
        <v>66</v>
      </c>
      <c r="B73" s="69">
        <f aca="true" t="shared" si="4" ref="B73:E74">B35/B3*365</f>
        <v>152.41324319439667</v>
      </c>
      <c r="C73" s="69">
        <f t="shared" si="4"/>
        <v>150</v>
      </c>
      <c r="D73" s="69">
        <f t="shared" si="4"/>
        <v>150</v>
      </c>
      <c r="E73" s="69">
        <f t="shared" si="4"/>
        <v>150</v>
      </c>
      <c r="F73" s="70"/>
    </row>
    <row r="74" spans="1:6" ht="12.75" customHeight="1">
      <c r="A74" s="9" t="s">
        <v>67</v>
      </c>
      <c r="B74" s="69">
        <f t="shared" si="4"/>
        <v>162</v>
      </c>
      <c r="C74" s="69">
        <f t="shared" si="4"/>
        <v>150</v>
      </c>
      <c r="D74" s="69">
        <f t="shared" si="4"/>
        <v>150</v>
      </c>
      <c r="E74" s="69">
        <f t="shared" si="4"/>
        <v>150</v>
      </c>
      <c r="F74" s="70"/>
    </row>
    <row r="75" spans="1:5" ht="12.75" customHeight="1">
      <c r="A75" s="9" t="s">
        <v>68</v>
      </c>
      <c r="B75" s="69">
        <f>B42/B53*365</f>
        <v>71.50081806464543</v>
      </c>
      <c r="C75" s="69">
        <f>C42/C53*365</f>
        <v>70</v>
      </c>
      <c r="D75" s="69">
        <f>D42/D53*365</f>
        <v>70</v>
      </c>
      <c r="E75" s="69">
        <f>E42/E53*365</f>
        <v>70</v>
      </c>
    </row>
    <row r="76" spans="1:5" ht="12.75" customHeight="1">
      <c r="A76" s="9" t="s">
        <v>69</v>
      </c>
      <c r="B76" s="47">
        <f>B67/B3</f>
        <v>0.5147726368128569</v>
      </c>
      <c r="C76" s="47">
        <f>C67/C3</f>
        <v>0.4977369112403828</v>
      </c>
      <c r="D76" s="47">
        <f>D67/D3</f>
        <v>0.49458434978419963</v>
      </c>
      <c r="E76" s="47">
        <f>E67/E3</f>
        <v>0.49816680598440777</v>
      </c>
    </row>
    <row r="77" spans="1:5" ht="12.75" customHeight="1">
      <c r="A77" s="46" t="s">
        <v>176</v>
      </c>
      <c r="B77" s="71">
        <f>B62/B9</f>
        <v>3.019708329710404</v>
      </c>
      <c r="C77" s="71">
        <f>C62/C9</f>
        <v>2.228346208850831</v>
      </c>
      <c r="D77" s="71">
        <f>D62/D9</f>
        <v>1.9510561821523218</v>
      </c>
      <c r="E77" s="71">
        <f>E62/E9</f>
        <v>1.7064002448647708</v>
      </c>
    </row>
    <row r="78" spans="1:5" ht="12.75" customHeight="1">
      <c r="A78" s="46" t="s">
        <v>177</v>
      </c>
      <c r="B78" s="100">
        <f>B62/B16</f>
        <v>12.534068563329651</v>
      </c>
      <c r="C78" s="100">
        <f>C62/C16</f>
        <v>5.556022733396708</v>
      </c>
      <c r="D78" s="100">
        <f>D62/D16</f>
        <v>4.161606803404292</v>
      </c>
      <c r="E78" s="100">
        <f>E62/E16</f>
        <v>3.5345551923780487</v>
      </c>
    </row>
    <row r="79" spans="1:5" ht="12.75" customHeight="1">
      <c r="A79" s="46"/>
      <c r="B79" s="100"/>
      <c r="C79" s="100"/>
      <c r="D79" s="100"/>
      <c r="E79" s="100"/>
    </row>
    <row r="80" spans="1:5" ht="12.75" customHeight="1">
      <c r="A80" s="41" t="s">
        <v>193</v>
      </c>
      <c r="B80" s="108">
        <f aca="true" t="shared" si="5" ref="B80:E81">B35/B$3</f>
        <v>0.4175705292997169</v>
      </c>
      <c r="C80" s="108">
        <f t="shared" si="5"/>
        <v>0.410958904109589</v>
      </c>
      <c r="D80" s="108">
        <f t="shared" si="5"/>
        <v>0.4109589041095891</v>
      </c>
      <c r="E80" s="108">
        <f t="shared" si="5"/>
        <v>0.410958904109589</v>
      </c>
    </row>
    <row r="81" spans="1:5" ht="12.75" customHeight="1">
      <c r="A81" s="41" t="s">
        <v>191</v>
      </c>
      <c r="B81" s="108">
        <f t="shared" si="5"/>
        <v>0.2663013698630137</v>
      </c>
      <c r="C81" s="108">
        <f t="shared" si="5"/>
        <v>0.24657534246575344</v>
      </c>
      <c r="D81" s="108">
        <f t="shared" si="5"/>
        <v>0.24657534246575344</v>
      </c>
      <c r="E81" s="108">
        <f t="shared" si="5"/>
        <v>0.24657534246575344</v>
      </c>
    </row>
    <row r="82" spans="1:5" ht="12.75" customHeight="1">
      <c r="A82" s="41" t="s">
        <v>192</v>
      </c>
      <c r="B82" s="108">
        <f>B42/B3</f>
        <v>0.12281786430477287</v>
      </c>
      <c r="C82" s="108">
        <f>C42/C3</f>
        <v>0.11979733533495965</v>
      </c>
      <c r="D82" s="108">
        <f>D42/D3</f>
        <v>0.1229498967911428</v>
      </c>
      <c r="E82" s="108">
        <f>E42/E3</f>
        <v>0.1193674405909347</v>
      </c>
    </row>
    <row r="83" spans="1:5" ht="12.75" customHeight="1">
      <c r="A83" s="41" t="s">
        <v>241</v>
      </c>
      <c r="B83" s="108">
        <f>(B43+B44)/B3</f>
        <v>0.046281398045100966</v>
      </c>
      <c r="C83" s="108">
        <f>(C43+C44)/C3</f>
        <v>0.04</v>
      </c>
      <c r="D83" s="108">
        <f>(D43+D44)/D3</f>
        <v>0.04</v>
      </c>
      <c r="E83" s="136">
        <f>(E43+E44)/E3</f>
        <v>0.04</v>
      </c>
    </row>
    <row r="84" spans="1:5" ht="12.75" customHeight="1">
      <c r="A84" s="41" t="s">
        <v>242</v>
      </c>
      <c r="B84" s="72">
        <f>B80+B81-B82-B83</f>
        <v>0.5147726368128568</v>
      </c>
      <c r="C84" s="72">
        <f>C80+C81-C82-C83</f>
        <v>0.49773691124038283</v>
      </c>
      <c r="D84" s="72">
        <f>D80+D81-D82-D83</f>
        <v>0.4945843497841998</v>
      </c>
      <c r="E84" s="72">
        <f>E80+E81-E82-E83</f>
        <v>0.4981668059844077</v>
      </c>
    </row>
    <row r="85" spans="1:5" ht="12.75" customHeight="1">
      <c r="A85" s="41" t="s">
        <v>195</v>
      </c>
      <c r="B85" s="100"/>
      <c r="C85" s="100"/>
      <c r="D85" s="100"/>
      <c r="E85" s="100"/>
    </row>
    <row r="86" spans="2:5" ht="12.75" customHeight="1">
      <c r="B86" s="100"/>
      <c r="C86" s="100"/>
      <c r="D86" s="100"/>
      <c r="E86" s="100"/>
    </row>
    <row r="87" spans="2:5" ht="12.75" customHeight="1">
      <c r="B87" s="100"/>
      <c r="C87" s="100"/>
      <c r="D87" s="100"/>
      <c r="E87" s="100"/>
    </row>
    <row r="88" spans="1:5" ht="12.75" customHeight="1">
      <c r="A88" s="46"/>
      <c r="B88" s="100"/>
      <c r="C88" s="100"/>
      <c r="D88" s="100"/>
      <c r="E88" s="100"/>
    </row>
    <row r="89" spans="2:4" ht="11.25" customHeight="1">
      <c r="B89" s="72"/>
      <c r="C89" s="72"/>
      <c r="D89" s="72"/>
    </row>
    <row r="90" spans="1:4" ht="11.25" customHeight="1">
      <c r="A90" s="14" t="s">
        <v>209</v>
      </c>
      <c r="B90" s="59"/>
      <c r="D90" s="59"/>
    </row>
    <row r="91" spans="1:4" ht="11.25" customHeight="1">
      <c r="A91" s="14" t="s">
        <v>227</v>
      </c>
      <c r="B91" s="73"/>
      <c r="C91" s="73"/>
      <c r="D91" s="73"/>
    </row>
    <row r="92" ht="11.25" customHeight="1">
      <c r="A92" s="14" t="s">
        <v>226</v>
      </c>
    </row>
    <row r="93" spans="1:11" ht="11.25" customHeight="1">
      <c r="A93" s="14" t="s">
        <v>113</v>
      </c>
      <c r="B93" s="122"/>
      <c r="C93" s="123">
        <v>0.2</v>
      </c>
      <c r="D93" s="123">
        <v>0.2</v>
      </c>
      <c r="E93" s="123">
        <v>0.1</v>
      </c>
      <c r="F93" s="83"/>
      <c r="H93" s="78"/>
      <c r="I93" s="78"/>
      <c r="J93" s="78"/>
      <c r="K93" s="78"/>
    </row>
    <row r="94" spans="1:11" ht="11.25" customHeight="1">
      <c r="A94" s="61" t="s">
        <v>187</v>
      </c>
      <c r="B94" s="124">
        <v>0.6</v>
      </c>
      <c r="C94" s="124">
        <v>0.6</v>
      </c>
      <c r="D94" s="124">
        <v>0.6</v>
      </c>
      <c r="E94" s="124">
        <v>0.6</v>
      </c>
      <c r="F94" s="83"/>
      <c r="H94" s="78"/>
      <c r="I94" s="78"/>
      <c r="J94" s="78"/>
      <c r="K94" s="78"/>
    </row>
    <row r="95" spans="1:11" ht="11.25" customHeight="1">
      <c r="A95" s="61" t="s">
        <v>186</v>
      </c>
      <c r="B95" s="125">
        <v>0.213</v>
      </c>
      <c r="C95" s="125">
        <v>0.2</v>
      </c>
      <c r="D95" s="125">
        <v>0.2</v>
      </c>
      <c r="E95" s="125">
        <v>0.2</v>
      </c>
      <c r="F95" s="83"/>
      <c r="H95" s="78"/>
      <c r="I95" s="78"/>
      <c r="J95" s="78"/>
      <c r="K95" s="78"/>
    </row>
    <row r="96" spans="1:11" ht="11.25" customHeight="1">
      <c r="A96" s="74" t="s">
        <v>188</v>
      </c>
      <c r="B96" s="125"/>
      <c r="C96" s="125"/>
      <c r="D96" s="125"/>
      <c r="E96" s="126"/>
      <c r="F96" s="83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H97" s="78"/>
      <c r="I97" s="78"/>
      <c r="J97" s="78"/>
      <c r="K97" s="78"/>
    </row>
    <row r="98" spans="1:11" ht="11.25" customHeight="1">
      <c r="A98" s="14" t="s">
        <v>189</v>
      </c>
      <c r="B98" s="127"/>
      <c r="C98" s="124">
        <v>0.09836065573770503</v>
      </c>
      <c r="D98" s="124">
        <v>0.09836065573770503</v>
      </c>
      <c r="E98" s="124">
        <v>0.09836065573770503</v>
      </c>
      <c r="F98" s="83"/>
      <c r="H98" s="78"/>
      <c r="I98" s="78"/>
      <c r="J98" s="78"/>
      <c r="K98" s="78"/>
    </row>
    <row r="99" spans="1:6" ht="11.25" customHeight="1">
      <c r="A99" s="14" t="s">
        <v>114</v>
      </c>
      <c r="B99" s="128">
        <v>0.078</v>
      </c>
      <c r="C99" s="128">
        <v>0.08</v>
      </c>
      <c r="D99" s="128">
        <v>0.08</v>
      </c>
      <c r="E99" s="128">
        <v>0.08</v>
      </c>
      <c r="F99" s="86"/>
    </row>
    <row r="100" spans="1:6" ht="11.25" customHeight="1">
      <c r="A100" s="14" t="s">
        <v>197</v>
      </c>
      <c r="B100" s="125"/>
      <c r="C100" s="129"/>
      <c r="D100" s="129"/>
      <c r="E100" s="129"/>
      <c r="F100" s="86"/>
    </row>
    <row r="101" spans="1:6" ht="11.25" customHeight="1">
      <c r="A101" s="14" t="s">
        <v>196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6" ht="11.25" customHeight="1">
      <c r="A102" s="14" t="s">
        <v>115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6" ht="11.25" customHeight="1">
      <c r="A103" s="61"/>
      <c r="B103" s="130"/>
      <c r="C103" s="131"/>
      <c r="D103" s="131"/>
      <c r="E103" s="126"/>
      <c r="F103" s="86"/>
    </row>
    <row r="104" spans="1:6" ht="11.25" customHeight="1">
      <c r="A104" s="14" t="s">
        <v>228</v>
      </c>
      <c r="B104" s="126"/>
      <c r="C104" s="126"/>
      <c r="D104" s="126"/>
      <c r="E104" s="126"/>
      <c r="F104" s="86"/>
    </row>
    <row r="105" spans="1:6" ht="11.25" customHeight="1">
      <c r="A105" s="61" t="s">
        <v>79</v>
      </c>
      <c r="B105" s="133">
        <v>0</v>
      </c>
      <c r="C105" s="133">
        <v>0</v>
      </c>
      <c r="D105" s="133">
        <v>0</v>
      </c>
      <c r="E105" s="126"/>
      <c r="F105" s="86"/>
    </row>
    <row r="106" spans="1:6" ht="11.25" customHeight="1">
      <c r="A106" s="14" t="s">
        <v>230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6" ht="11.25" customHeight="1">
      <c r="A107" s="14" t="s">
        <v>229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6" ht="11.25" customHeight="1">
      <c r="A108" s="18" t="s">
        <v>232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6" ht="11.25" customHeight="1">
      <c r="A109" s="14" t="s">
        <v>231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6" ht="11.25" customHeight="1">
      <c r="A110" s="61" t="s">
        <v>238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6" ht="11.25" customHeight="1">
      <c r="A111" s="14" t="s">
        <v>233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6" ht="11.25" customHeight="1">
      <c r="A112" s="14" t="s">
        <v>234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6" ht="11.25" customHeight="1">
      <c r="A113" s="14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6" ht="11.25" customHeight="1">
      <c r="A114" s="61" t="s">
        <v>190</v>
      </c>
      <c r="B114" s="22"/>
      <c r="C114" s="22"/>
      <c r="D114" s="22"/>
      <c r="F114" s="86"/>
    </row>
    <row r="115" spans="2:6" ht="11.25" customHeight="1">
      <c r="B115" s="86"/>
      <c r="C115" s="86"/>
      <c r="D115" s="86"/>
      <c r="E115" s="86"/>
      <c r="F115" s="86"/>
    </row>
    <row r="116" spans="1:6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185</v>
      </c>
    </row>
    <row r="118" spans="1:7" ht="13.5" customHeight="1" thickBot="1">
      <c r="A118" s="7" t="s">
        <v>57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6" t="s">
        <v>171</v>
      </c>
      <c r="B119" s="76">
        <f aca="true" t="shared" si="6" ref="B119:E121">B57/1000</f>
        <v>0.12</v>
      </c>
      <c r="C119" s="76">
        <f t="shared" si="6"/>
        <v>0</v>
      </c>
      <c r="D119" s="76">
        <f t="shared" si="6"/>
        <v>0</v>
      </c>
      <c r="E119" s="76">
        <f t="shared" si="6"/>
        <v>0</v>
      </c>
      <c r="G119" s="59" t="e">
        <f>#REF!-C119</f>
        <v>#REF!</v>
      </c>
    </row>
    <row r="120" spans="1:7" ht="13.5" customHeight="1">
      <c r="A120" s="15" t="s">
        <v>173</v>
      </c>
      <c r="B120" s="76">
        <f t="shared" si="6"/>
        <v>20.837513611843022</v>
      </c>
      <c r="C120" s="76">
        <f t="shared" si="6"/>
        <v>24.177508099037652</v>
      </c>
      <c r="D120" s="76">
        <f t="shared" si="6"/>
        <v>28.829247385568426</v>
      </c>
      <c r="E120" s="76">
        <f t="shared" si="6"/>
        <v>31.941875040721214</v>
      </c>
      <c r="G120" s="59" t="e">
        <f>#REF!-C120</f>
        <v>#REF!</v>
      </c>
    </row>
    <row r="121" spans="1:7" ht="13.5" customHeight="1">
      <c r="A121" s="15" t="s">
        <v>172</v>
      </c>
      <c r="B121" s="103">
        <f t="shared" si="6"/>
        <v>15.06</v>
      </c>
      <c r="C121" s="103">
        <f t="shared" si="6"/>
        <v>15.06</v>
      </c>
      <c r="D121" s="103">
        <f t="shared" si="6"/>
        <v>15.06</v>
      </c>
      <c r="E121" s="103">
        <f t="shared" si="6"/>
        <v>15.06</v>
      </c>
      <c r="G121" s="59" t="e">
        <f>#REF!-C121</f>
        <v>#REF!</v>
      </c>
    </row>
    <row r="122" spans="1:7" ht="13.5" customHeight="1">
      <c r="A122" s="15" t="s">
        <v>58</v>
      </c>
      <c r="B122" s="37">
        <f>B119+B120+B121</f>
        <v>36.01751361184302</v>
      </c>
      <c r="C122" s="37">
        <f>C119+C120+C121</f>
        <v>39.237508099037655</v>
      </c>
      <c r="D122" s="37">
        <f>D119+D120+D121</f>
        <v>43.889247385568424</v>
      </c>
      <c r="E122" s="37">
        <f>E119+E120+E121</f>
        <v>47.00187504072122</v>
      </c>
      <c r="G122" s="59"/>
    </row>
    <row r="123" spans="1:7" ht="13.5" customHeight="1">
      <c r="A123" s="65"/>
      <c r="B123" s="37"/>
      <c r="C123" s="37"/>
      <c r="D123" s="37"/>
      <c r="E123" s="37"/>
      <c r="G123" s="59"/>
    </row>
    <row r="124" spans="1:7" ht="13.5" customHeight="1">
      <c r="A124" s="15" t="s">
        <v>59</v>
      </c>
      <c r="B124" s="37">
        <f aca="true" t="shared" si="7" ref="B124:E125">B62/1000</f>
        <v>10.628119058657045</v>
      </c>
      <c r="C124" s="37">
        <f t="shared" si="7"/>
        <v>11.735839975580372</v>
      </c>
      <c r="D124" s="37">
        <f t="shared" si="7"/>
        <v>13.212680459028576</v>
      </c>
      <c r="E124" s="37">
        <f t="shared" si="7"/>
        <v>12.725107560525757</v>
      </c>
      <c r="G124" s="59" t="e">
        <f>#REF!-C124</f>
        <v>#REF!</v>
      </c>
    </row>
    <row r="125" spans="1:7" ht="13.5" customHeight="1">
      <c r="A125" s="15" t="s">
        <v>60</v>
      </c>
      <c r="B125" s="39">
        <f t="shared" si="7"/>
        <v>25.38939455318598</v>
      </c>
      <c r="C125" s="39">
        <f t="shared" si="7"/>
        <v>27.50166812345728</v>
      </c>
      <c r="D125" s="39">
        <f t="shared" si="7"/>
        <v>30.67656692653985</v>
      </c>
      <c r="E125" s="39">
        <f t="shared" si="7"/>
        <v>34.27676748019546</v>
      </c>
      <c r="G125" s="59" t="e">
        <f>#REF!-C125</f>
        <v>#REF!</v>
      </c>
    </row>
    <row r="126" spans="1:7" ht="13.5" customHeight="1">
      <c r="A126" s="15" t="s">
        <v>174</v>
      </c>
      <c r="B126" s="37">
        <f>B124+B125</f>
        <v>36.01751361184303</v>
      </c>
      <c r="C126" s="37">
        <f>C124+C125</f>
        <v>39.237508099037655</v>
      </c>
      <c r="D126" s="37">
        <f>D124+D125</f>
        <v>43.889247385568424</v>
      </c>
      <c r="E126" s="37">
        <f>E124+E125</f>
        <v>47.00187504072122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ht="11.25" customHeight="1"/>
    <row r="129" spans="2:7" ht="11.25" customHeight="1">
      <c r="B129" s="86"/>
      <c r="C129" s="86"/>
      <c r="D129" s="86"/>
      <c r="E129" s="86"/>
      <c r="F129" s="86"/>
      <c r="G129" s="106" t="s">
        <v>185</v>
      </c>
    </row>
    <row r="130" spans="2:7" ht="12.75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62</v>
      </c>
      <c r="B131" s="69">
        <f>B120</f>
        <v>20.837513611843022</v>
      </c>
      <c r="C131" s="69">
        <f>C120</f>
        <v>24.177508099037652</v>
      </c>
      <c r="D131" s="69">
        <f>D120</f>
        <v>28.829247385568426</v>
      </c>
      <c r="E131" s="69">
        <f>E120</f>
        <v>31.941875040721214</v>
      </c>
      <c r="G131" s="69" t="e">
        <f>#REF!-C131</f>
        <v>#REF!</v>
      </c>
    </row>
    <row r="132" spans="1:7" ht="12">
      <c r="A132" s="46" t="s">
        <v>63</v>
      </c>
      <c r="B132" s="67">
        <f>B68/1000</f>
        <v>11.679394553185979</v>
      </c>
      <c r="C132" s="67">
        <f>C68/1000</f>
        <v>13.64166812345728</v>
      </c>
      <c r="D132" s="67">
        <f>D68/1000</f>
        <v>16.66656692653985</v>
      </c>
      <c r="E132" s="67">
        <f>E68/1000</f>
        <v>20.116767480195456</v>
      </c>
      <c r="G132" s="69" t="e">
        <f>#REF!-C132</f>
        <v>#REF!</v>
      </c>
    </row>
    <row r="133" spans="1:7" ht="12">
      <c r="A133" s="17" t="s">
        <v>175</v>
      </c>
      <c r="B133" s="66">
        <f>B132-B131</f>
        <v>-9.158119058657043</v>
      </c>
      <c r="C133" s="66">
        <f>C132-C131</f>
        <v>-10.535839975580373</v>
      </c>
      <c r="D133" s="66">
        <f>D132-D131</f>
        <v>-12.162680459028575</v>
      </c>
      <c r="E133" s="66">
        <f>E132-E131</f>
        <v>-11.825107560525758</v>
      </c>
      <c r="G133" s="69" t="e">
        <f>#REF!-C133</f>
        <v>#REF!</v>
      </c>
    </row>
    <row r="134" spans="1:6" ht="12">
      <c r="A134" s="17" t="s">
        <v>64</v>
      </c>
      <c r="B134" s="69"/>
      <c r="C134" s="69"/>
      <c r="D134" s="69"/>
      <c r="E134" s="69"/>
      <c r="F134" s="53"/>
    </row>
    <row r="135" spans="3:4" ht="12">
      <c r="C135" s="51"/>
      <c r="D135" s="51"/>
    </row>
    <row r="136" spans="3:4" ht="12">
      <c r="C136" s="51"/>
      <c r="D136" s="51"/>
    </row>
  </sheetData>
  <sheetProtection/>
  <printOptions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ignoredErrors>
    <ignoredError sqref="D10:E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3"/>
  <sheetViews>
    <sheetView showGridLines="0" view="pageBreakPreview" zoomScale="140" zoomScaleNormal="130" zoomScaleSheetLayoutView="140" zoomScalePageLayoutView="0" workbookViewId="0" topLeftCell="A1">
      <selection activeCell="A27" sqref="A27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6" width="9.421875" style="22" customWidth="1"/>
    <col min="7" max="7" width="2.421875" style="22" customWidth="1"/>
    <col min="8" max="8" width="9.421875" style="22" customWidth="1"/>
    <col min="9" max="13" width="7.140625" style="22" customWidth="1"/>
    <col min="14" max="16384" width="11.421875" style="22" customWidth="1"/>
  </cols>
  <sheetData>
    <row r="1" spans="1:4" ht="15" customHeight="1">
      <c r="A1" s="1" t="s">
        <v>33</v>
      </c>
      <c r="C1" s="21"/>
      <c r="D1" s="21"/>
    </row>
    <row r="2" spans="1:13" ht="12.75" customHeight="1" thickBot="1">
      <c r="A2" s="147" t="s">
        <v>218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13" ht="12.75" customHeight="1">
      <c r="A3" s="26" t="s">
        <v>34</v>
      </c>
      <c r="B3" s="27">
        <v>32850</v>
      </c>
      <c r="C3" s="27">
        <f>B3*(1+C93)</f>
        <v>43739.775</v>
      </c>
      <c r="D3" s="27">
        <f>C3*(1+D93)</f>
        <v>43302.37725</v>
      </c>
      <c r="E3" s="27">
        <f>D3*(1+E93)</f>
        <v>32909.80671</v>
      </c>
      <c r="F3" s="27">
        <f>E3*(1+F93)</f>
        <v>40479.0622533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13" ht="12.75" customHeight="1">
      <c r="A4" s="146" t="s">
        <v>157</v>
      </c>
      <c r="B4" s="27">
        <f>B3*B94</f>
        <v>17804.7</v>
      </c>
      <c r="C4" s="27">
        <f>C3*C94</f>
        <v>23182.08075</v>
      </c>
      <c r="D4" s="27">
        <f>D3*D94</f>
        <v>26111.333481749996</v>
      </c>
      <c r="E4" s="27">
        <f>E3*E94</f>
        <v>20206.621319939997</v>
      </c>
      <c r="F4" s="27">
        <f>F3*F94</f>
        <v>24287.43735198</v>
      </c>
      <c r="I4" s="28">
        <f>B4/B3</f>
        <v>0.542</v>
      </c>
      <c r="J4" s="28">
        <f>C4/C3</f>
        <v>0.53</v>
      </c>
      <c r="K4" s="28">
        <f>D4/D3</f>
        <v>0.603</v>
      </c>
      <c r="L4" s="28">
        <f>E4/E3</f>
        <v>0.614</v>
      </c>
      <c r="M4" s="28">
        <f>F4/F3</f>
        <v>0.6</v>
      </c>
    </row>
    <row r="5" spans="1:13" ht="12.75" customHeight="1">
      <c r="A5" s="146" t="s">
        <v>158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</v>
      </c>
      <c r="F5" s="27">
        <f>F3*F95</f>
        <v>8622.040259952899</v>
      </c>
      <c r="I5" s="28">
        <f>B5/B3</f>
        <v>0.174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2.75" customHeight="1">
      <c r="A6" s="29" t="s">
        <v>219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aca="true" t="shared" si="0" ref="I6:M11">B6/B$3</f>
        <v>0.716</v>
      </c>
      <c r="J6" s="32">
        <f t="shared" si="0"/>
        <v>0.6900000000000001</v>
      </c>
      <c r="K6" s="32">
        <f t="shared" si="0"/>
        <v>0.817</v>
      </c>
      <c r="L6" s="32">
        <f t="shared" si="0"/>
        <v>0.829</v>
      </c>
      <c r="M6" s="32">
        <f t="shared" si="0"/>
        <v>0.813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13" s="31" customFormat="1" ht="12.75" customHeight="1">
      <c r="A7" s="3" t="s">
        <v>35</v>
      </c>
      <c r="B7" s="35">
        <f>B3-B6</f>
        <v>9329.400000000001</v>
      </c>
      <c r="C7" s="36">
        <f>C3-C6</f>
        <v>13559.330249999999</v>
      </c>
      <c r="D7" s="35">
        <f>D3-D6</f>
        <v>7924.3350367500025</v>
      </c>
      <c r="E7" s="35">
        <f>E3-E6</f>
        <v>5627.576947410002</v>
      </c>
      <c r="F7" s="35">
        <f>F3-F6</f>
        <v>7569.584641367102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15" ht="12.75" customHeight="1">
      <c r="A8" s="77" t="s">
        <v>159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0.09190719430998444</v>
      </c>
      <c r="K8" s="38">
        <f t="shared" si="0"/>
        <v>0.09768516808162074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13" ht="12.75" customHeight="1">
      <c r="A9" s="26" t="s">
        <v>4</v>
      </c>
      <c r="B9" s="27">
        <f>B7-B8</f>
        <v>5669.4000000000015</v>
      </c>
      <c r="C9" s="27">
        <f>C7-C8</f>
        <v>9539.330249999999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0.08531483191837932</v>
      </c>
      <c r="L9" s="28">
        <f t="shared" si="0"/>
        <v>0.050671125543356364</v>
      </c>
      <c r="M9" s="28">
        <f t="shared" si="0"/>
        <v>0.08694827511919877</v>
      </c>
    </row>
    <row r="10" spans="1:13" ht="12.75" customHeight="1">
      <c r="A10" s="4" t="s">
        <v>36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0.04843835616438356</v>
      </c>
      <c r="J10" s="32">
        <f t="shared" si="0"/>
        <v>0.036378787956728165</v>
      </c>
      <c r="K10" s="32">
        <f t="shared" si="0"/>
        <v>0.03912394902060487</v>
      </c>
      <c r="L10" s="32">
        <f t="shared" si="0"/>
        <v>0.05223731683229932</v>
      </c>
      <c r="M10" s="32">
        <f t="shared" si="0"/>
        <v>0.03853844217630865</v>
      </c>
    </row>
    <row r="11" spans="1:13" ht="12.75" customHeight="1">
      <c r="A11" s="34" t="s">
        <v>7</v>
      </c>
      <c r="B11" s="35">
        <f>B9-B10</f>
        <v>4078.2000000000016</v>
      </c>
      <c r="C11" s="37">
        <f>C9-C10</f>
        <v>7948.130249999999</v>
      </c>
      <c r="D11" s="35">
        <f>D9-D10</f>
        <v>2000.1750367500024</v>
      </c>
      <c r="E11" s="35">
        <f>E9-E10</f>
        <v>-51.5430525899983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0.046190882897774455</v>
      </c>
      <c r="L11" s="28">
        <f t="shared" si="0"/>
        <v>-0.0015661912889429518</v>
      </c>
      <c r="M11" s="28">
        <f t="shared" si="0"/>
        <v>0.04840983294289013</v>
      </c>
    </row>
    <row r="12" spans="1:13" ht="12.75" customHeight="1">
      <c r="A12" s="34" t="s">
        <v>160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13" ht="12.75" customHeight="1">
      <c r="A13" s="4" t="s">
        <v>37</v>
      </c>
      <c r="B13" s="30">
        <f>B99*(B47+B45)</f>
        <v>101.39999999999999</v>
      </c>
      <c r="C13" s="37">
        <f>C99*(C47+C45)</f>
        <v>91.8</v>
      </c>
      <c r="D13" s="30">
        <f>D99*(D47+D45)</f>
        <v>103.95</v>
      </c>
      <c r="E13" s="30">
        <f>E99*(E47+E45)</f>
        <v>111</v>
      </c>
      <c r="F13" s="30">
        <f>F99*(F47+F45)</f>
        <v>105.3</v>
      </c>
      <c r="I13" s="32">
        <f aca="true" t="shared" si="1" ref="I13:M16">B13/B$3</f>
        <v>0.0030867579908675797</v>
      </c>
      <c r="J13" s="32">
        <f t="shared" si="1"/>
        <v>0.002098776228272779</v>
      </c>
      <c r="K13" s="32">
        <f t="shared" si="1"/>
        <v>0.002400561045410042</v>
      </c>
      <c r="L13" s="32">
        <f t="shared" si="1"/>
        <v>0.0033728548143150128</v>
      </c>
      <c r="M13" s="32">
        <f t="shared" si="1"/>
        <v>0.0026013448469008335</v>
      </c>
    </row>
    <row r="14" spans="1:13" ht="12.75" customHeight="1">
      <c r="A14" s="5" t="s">
        <v>38</v>
      </c>
      <c r="B14" s="35">
        <f>B11+B12-B13</f>
        <v>3976.8000000000015</v>
      </c>
      <c r="C14" s="35">
        <f>C11+C12-C13</f>
        <v>7856.330249999999</v>
      </c>
      <c r="D14" s="35">
        <f>D11+D12-D13</f>
        <v>1896.2250367500023</v>
      </c>
      <c r="E14" s="35">
        <f>E11+E12-E13</f>
        <v>937.4569474100017</v>
      </c>
      <c r="F14" s="35">
        <f>F11+F12-F13</f>
        <v>1854.2846413671025</v>
      </c>
      <c r="I14" s="28">
        <f t="shared" si="1"/>
        <v>0.12105936073059366</v>
      </c>
      <c r="J14" s="28">
        <f t="shared" si="1"/>
        <v>0.17961524150501457</v>
      </c>
      <c r="K14" s="28">
        <f t="shared" si="1"/>
        <v>0.04379032185236441</v>
      </c>
      <c r="L14" s="28">
        <f t="shared" si="1"/>
        <v>0.02848564124580973</v>
      </c>
      <c r="M14" s="28">
        <f t="shared" si="1"/>
        <v>0.045808488095989294</v>
      </c>
    </row>
    <row r="15" spans="1:13" ht="12.75" customHeight="1">
      <c r="A15" s="4" t="s">
        <v>161</v>
      </c>
      <c r="B15" s="30">
        <f>B14*B101</f>
        <v>994.2000000000004</v>
      </c>
      <c r="C15" s="30">
        <f>C14*C101</f>
        <v>1964.0825624999998</v>
      </c>
      <c r="D15" s="30">
        <f>D14*D101</f>
        <v>474.0562591875006</v>
      </c>
      <c r="E15" s="30">
        <f>E14*E101</f>
        <v>234.36423685250043</v>
      </c>
      <c r="F15" s="30">
        <f>F14*F101</f>
        <v>463.5711603417756</v>
      </c>
      <c r="I15" s="32">
        <f t="shared" si="1"/>
        <v>0.030264840182648415</v>
      </c>
      <c r="J15" s="32">
        <f t="shared" si="1"/>
        <v>0.04490381037625364</v>
      </c>
      <c r="K15" s="32">
        <f t="shared" si="1"/>
        <v>0.010947580463091102</v>
      </c>
      <c r="L15" s="32">
        <f t="shared" si="1"/>
        <v>0.007121410311452432</v>
      </c>
      <c r="M15" s="32">
        <f t="shared" si="1"/>
        <v>0.011452122023997324</v>
      </c>
    </row>
    <row r="16" spans="1:13" ht="12.75" customHeight="1">
      <c r="A16" s="4" t="s">
        <v>39</v>
      </c>
      <c r="B16" s="30">
        <f>B14-B15</f>
        <v>2982.6000000000013</v>
      </c>
      <c r="C16" s="30">
        <f>C14-C15</f>
        <v>5892.247687499999</v>
      </c>
      <c r="D16" s="30">
        <f>D14-D15</f>
        <v>1422.1687775625019</v>
      </c>
      <c r="E16" s="30">
        <f>E14-E15</f>
        <v>703.0927105575013</v>
      </c>
      <c r="F16" s="30">
        <f>F14-F15</f>
        <v>1390.713481025327</v>
      </c>
      <c r="I16" s="28">
        <f t="shared" si="1"/>
        <v>0.09079452054794525</v>
      </c>
      <c r="J16" s="28">
        <f t="shared" si="1"/>
        <v>0.13471143112876094</v>
      </c>
      <c r="K16" s="28">
        <f t="shared" si="1"/>
        <v>0.03284274138927331</v>
      </c>
      <c r="L16" s="28">
        <f t="shared" si="1"/>
        <v>0.021364230934357298</v>
      </c>
      <c r="M16" s="28">
        <f t="shared" si="1"/>
        <v>0.034356366071991974</v>
      </c>
    </row>
    <row r="17" spans="5:6" ht="12.75" customHeight="1">
      <c r="E17" s="20"/>
      <c r="F17" s="20"/>
    </row>
    <row r="18" spans="1:10" ht="12.75" customHeight="1" thickBot="1">
      <c r="A18" s="7" t="s">
        <v>40</v>
      </c>
      <c r="B18" s="8"/>
      <c r="C18" s="44"/>
      <c r="D18" s="44"/>
      <c r="E18" s="44"/>
      <c r="F18" s="44"/>
      <c r="G18" s="45"/>
      <c r="H18" s="45"/>
      <c r="J18" s="23"/>
    </row>
    <row r="19" spans="1:10" ht="12.75" customHeight="1">
      <c r="A19" s="9" t="s">
        <v>41</v>
      </c>
      <c r="B19" s="47">
        <v>0.41</v>
      </c>
      <c r="C19" s="47"/>
      <c r="D19" s="47"/>
      <c r="E19" s="47"/>
      <c r="F19" s="47"/>
      <c r="G19" s="45"/>
      <c r="H19" s="45"/>
      <c r="J19" s="23"/>
    </row>
    <row r="20" spans="1:8" ht="12.75" customHeight="1">
      <c r="A20" s="9" t="s">
        <v>42</v>
      </c>
      <c r="B20" s="48"/>
      <c r="C20" s="48"/>
      <c r="D20" s="48"/>
      <c r="E20" s="48"/>
      <c r="F20" s="48"/>
      <c r="G20" s="45"/>
      <c r="H20" s="45"/>
    </row>
    <row r="21" spans="1:8" ht="12.75" customHeight="1">
      <c r="A21" s="9" t="s">
        <v>43</v>
      </c>
      <c r="B21" s="10"/>
      <c r="C21" s="10"/>
      <c r="D21" s="10"/>
      <c r="E21" s="10"/>
      <c r="F21" s="10"/>
      <c r="G21" s="45"/>
      <c r="H21" s="45"/>
    </row>
    <row r="22" spans="1:8" ht="12.75" customHeight="1">
      <c r="A22" s="11" t="s">
        <v>220</v>
      </c>
      <c r="B22" s="10"/>
      <c r="C22" s="10"/>
      <c r="D22" s="10"/>
      <c r="E22" s="10"/>
      <c r="F22" s="10"/>
      <c r="G22" s="45"/>
      <c r="H22" s="45"/>
    </row>
    <row r="23" spans="1:8" ht="12.75" customHeight="1">
      <c r="A23" s="9" t="s">
        <v>45</v>
      </c>
      <c r="B23" s="48"/>
      <c r="C23" s="48"/>
      <c r="D23" s="48"/>
      <c r="E23" s="48"/>
      <c r="F23" s="48"/>
      <c r="G23" s="45"/>
      <c r="H23" s="45"/>
    </row>
    <row r="24" spans="1:11" ht="12.75" customHeight="1">
      <c r="A24" s="12" t="s">
        <v>162</v>
      </c>
      <c r="B24" s="47"/>
      <c r="C24" s="47"/>
      <c r="D24" s="47"/>
      <c r="E24" s="47"/>
      <c r="F24" s="47"/>
      <c r="G24" s="45"/>
      <c r="H24" s="45"/>
      <c r="K24" s="45"/>
    </row>
    <row r="25" spans="1:11" ht="12.75" customHeight="1">
      <c r="A25" s="9" t="s">
        <v>163</v>
      </c>
      <c r="B25" s="48"/>
      <c r="C25" s="48"/>
      <c r="D25" s="48"/>
      <c r="E25" s="48"/>
      <c r="F25" s="48"/>
      <c r="G25" s="45"/>
      <c r="H25" s="45"/>
      <c r="K25" s="45"/>
    </row>
    <row r="26" spans="1:11" ht="12.75" customHeight="1">
      <c r="A26" s="9" t="s">
        <v>243</v>
      </c>
      <c r="B26" s="48"/>
      <c r="C26" s="48"/>
      <c r="D26" s="48"/>
      <c r="E26" s="48"/>
      <c r="F26" s="48"/>
      <c r="G26" s="45"/>
      <c r="H26" s="45"/>
      <c r="K26" s="45"/>
    </row>
    <row r="27" spans="1:11" ht="12.75" customHeight="1">
      <c r="A27" s="46" t="s">
        <v>164</v>
      </c>
      <c r="B27" s="93"/>
      <c r="C27" s="93"/>
      <c r="D27" s="93"/>
      <c r="E27" s="93"/>
      <c r="F27" s="93"/>
      <c r="G27" s="45"/>
      <c r="H27" s="45"/>
      <c r="K27" s="45"/>
    </row>
    <row r="28" spans="1:11" ht="12.75" customHeight="1">
      <c r="A28" s="46" t="s">
        <v>165</v>
      </c>
      <c r="B28" s="49"/>
      <c r="C28" s="49"/>
      <c r="D28" s="49"/>
      <c r="E28" s="49"/>
      <c r="F28" s="49"/>
      <c r="G28" s="45"/>
      <c r="H28" s="45"/>
      <c r="K28" s="45"/>
    </row>
    <row r="29" spans="1:11" ht="12.7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8" ht="12.75" customHeight="1">
      <c r="A30" s="46"/>
      <c r="B30" s="50"/>
      <c r="C30" s="50"/>
      <c r="D30" s="50"/>
      <c r="E30" s="45"/>
      <c r="F30" s="45"/>
      <c r="G30" s="45"/>
      <c r="H30" s="45"/>
    </row>
    <row r="31" spans="1:8" ht="12.75" customHeight="1">
      <c r="A31" s="46"/>
      <c r="B31" s="50"/>
      <c r="C31" s="50"/>
      <c r="D31" s="50"/>
      <c r="E31" s="45"/>
      <c r="F31" s="45"/>
      <c r="G31" s="45"/>
      <c r="H31" s="45"/>
    </row>
    <row r="32" spans="1:8" ht="12.75" customHeight="1">
      <c r="A32" s="1" t="s">
        <v>46</v>
      </c>
      <c r="B32" s="51"/>
      <c r="C32" s="51"/>
      <c r="D32" s="51"/>
      <c r="H32" s="109" t="s">
        <v>185</v>
      </c>
    </row>
    <row r="33" spans="1:8" ht="12.75" customHeight="1" thickBot="1">
      <c r="A33" s="147" t="s">
        <v>218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2.75" customHeight="1">
      <c r="A34" s="2" t="s">
        <v>47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/>
    </row>
    <row r="35" spans="1:8" ht="12.75" customHeight="1">
      <c r="A35" s="2" t="s">
        <v>48</v>
      </c>
      <c r="B35" s="27">
        <f aca="true" t="shared" si="2" ref="B35:F36">B3/365*B105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</v>
      </c>
      <c r="H35" s="69"/>
    </row>
    <row r="36" spans="1:8" ht="12.75" customHeight="1">
      <c r="A36" s="2" t="s">
        <v>49</v>
      </c>
      <c r="B36" s="27">
        <f t="shared" si="2"/>
        <v>7350</v>
      </c>
      <c r="C36" s="27">
        <f t="shared" si="2"/>
        <v>9844.44525</v>
      </c>
      <c r="D36" s="27">
        <f t="shared" si="2"/>
        <v>11803.75349175</v>
      </c>
      <c r="E36" s="27">
        <f t="shared" si="2"/>
        <v>9688.106112299998</v>
      </c>
      <c r="F36" s="27">
        <f t="shared" si="2"/>
        <v>10779.629728824</v>
      </c>
      <c r="H36" s="69"/>
    </row>
    <row r="37" spans="1:8" ht="12.75" customHeight="1">
      <c r="A37" s="13" t="s">
        <v>166</v>
      </c>
      <c r="B37" s="35">
        <f>SUM(B34:B36)</f>
        <v>16680</v>
      </c>
      <c r="C37" s="35">
        <f>SUM(C34:C36)</f>
        <v>22311.18436111111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2.75" customHeight="1">
      <c r="A38" s="4" t="s">
        <v>167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/>
    </row>
    <row r="39" spans="1:8" ht="12.75" customHeight="1">
      <c r="A39" s="4" t="s">
        <v>50</v>
      </c>
      <c r="B39" s="54">
        <f>B37+B38</f>
        <v>31980</v>
      </c>
      <c r="C39" s="54">
        <f>C37+C38</f>
        <v>38601.18436111111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</v>
      </c>
      <c r="H39" s="69"/>
    </row>
    <row r="40" spans="4:8" ht="12.75" customHeight="1">
      <c r="D40" s="20" t="s">
        <v>51</v>
      </c>
      <c r="E40" s="20" t="s">
        <v>51</v>
      </c>
      <c r="F40" s="20" t="s">
        <v>51</v>
      </c>
      <c r="H40" s="20"/>
    </row>
    <row r="41" spans="1:8" ht="12.75" customHeight="1">
      <c r="A41" s="1" t="s">
        <v>52</v>
      </c>
      <c r="B41" s="55"/>
      <c r="E41" s="20"/>
      <c r="F41" s="20"/>
      <c r="H41" s="20"/>
    </row>
    <row r="42" spans="1:8" ht="12.75" customHeight="1">
      <c r="A42" s="13" t="s">
        <v>53</v>
      </c>
      <c r="B42" s="35">
        <f>B53/365*B107</f>
        <v>3810</v>
      </c>
      <c r="C42" s="35">
        <f>C53/365*C107</f>
        <v>0</v>
      </c>
      <c r="D42" s="35">
        <f>D53/365*D107</f>
        <v>0</v>
      </c>
      <c r="E42" s="35">
        <f>E53/365*E107</f>
        <v>0</v>
      </c>
      <c r="F42" s="35">
        <f>F53/365*F107</f>
        <v>0</v>
      </c>
      <c r="H42" s="69"/>
    </row>
    <row r="43" spans="1:8" ht="12.75" customHeight="1">
      <c r="A43" s="26" t="s">
        <v>221</v>
      </c>
      <c r="B43" s="27">
        <v>2370</v>
      </c>
      <c r="C43" s="27">
        <v>3199.5</v>
      </c>
      <c r="D43" s="27">
        <v>2143.665</v>
      </c>
      <c r="E43" s="27">
        <v>1436.25555</v>
      </c>
      <c r="F43" s="27">
        <v>962.2912185000001</v>
      </c>
      <c r="H43" s="69"/>
    </row>
    <row r="44" spans="1:8" ht="12.75" customHeight="1">
      <c r="A44" s="26" t="s">
        <v>168</v>
      </c>
      <c r="B44" s="27">
        <v>1012.788241129892</v>
      </c>
      <c r="C44" s="27">
        <v>1515.0223938267484</v>
      </c>
      <c r="D44" s="27">
        <v>980.0325536719934</v>
      </c>
      <c r="E44" s="27">
        <v>709.1126118362672</v>
      </c>
      <c r="F44" s="27">
        <v>911.1363741373987</v>
      </c>
      <c r="H44" s="69"/>
    </row>
    <row r="45" spans="1:8" ht="12.75" customHeight="1">
      <c r="A45" s="4" t="s">
        <v>54</v>
      </c>
      <c r="B45" s="27">
        <f>IF(B69&lt;0,(-B69+B34),0)</f>
        <v>0</v>
      </c>
      <c r="C45" s="27">
        <f>IF(C69&lt;0,(-C69+C34),0)</f>
        <v>0</v>
      </c>
      <c r="D45" s="27">
        <f>IF(D69&lt;0,(-D69+D34),0)</f>
        <v>0</v>
      </c>
      <c r="E45" s="27">
        <f>IF(E69&lt;0,(-E69+E34),0)</f>
        <v>0</v>
      </c>
      <c r="F45" s="27">
        <f>IF(F69&lt;0,(-F69+F34),0)</f>
        <v>0</v>
      </c>
      <c r="H45" s="69"/>
    </row>
    <row r="46" spans="1:8" ht="12.75" customHeight="1">
      <c r="A46" s="13" t="s">
        <v>55</v>
      </c>
      <c r="B46" s="35">
        <f>B42+B43+B44+B45</f>
        <v>7192.788241129892</v>
      </c>
      <c r="C46" s="36">
        <f>C42+C43+C44+C45</f>
        <v>4714.522393826748</v>
      </c>
      <c r="D46" s="35">
        <f>D42+D43+D44+D45</f>
        <v>3123.6975536719933</v>
      </c>
      <c r="E46" s="36">
        <f>E42+E43+E44+E45</f>
        <v>2145.368161836267</v>
      </c>
      <c r="F46" s="35">
        <f>F42+F43+F44+F45</f>
        <v>1873.427592637399</v>
      </c>
      <c r="H46" s="69"/>
    </row>
    <row r="47" spans="1:8" ht="12.75" customHeight="1">
      <c r="A47" s="2" t="s">
        <v>56</v>
      </c>
      <c r="B47" s="27">
        <v>1950</v>
      </c>
      <c r="C47" s="37">
        <f>B47+C110</f>
        <v>1800</v>
      </c>
      <c r="D47" s="27">
        <f>C47+D110</f>
        <v>1650</v>
      </c>
      <c r="E47" s="37">
        <f>D47+E110</f>
        <v>1500</v>
      </c>
      <c r="F47" s="27">
        <f>E47+F110</f>
        <v>1350</v>
      </c>
      <c r="H47" s="69"/>
    </row>
    <row r="48" spans="1:8" ht="12.75" customHeight="1">
      <c r="A48" s="95" t="s">
        <v>169</v>
      </c>
      <c r="B48" s="27">
        <v>15784.571258595923</v>
      </c>
      <c r="C48" s="37">
        <f>B48+B49-C112</f>
        <v>17567.171258595925</v>
      </c>
      <c r="D48" s="27">
        <f>C48+C49</f>
        <v>23459.418946095924</v>
      </c>
      <c r="E48" s="37">
        <f>D48+D49</f>
        <v>24881.587723658427</v>
      </c>
      <c r="F48" s="27">
        <f>E48+E49</f>
        <v>25584.68043421593</v>
      </c>
      <c r="H48" s="69"/>
    </row>
    <row r="49" spans="1:8" ht="12.75" customHeight="1">
      <c r="A49" s="80" t="s">
        <v>222</v>
      </c>
      <c r="B49" s="27">
        <f>B16</f>
        <v>2982.6000000000013</v>
      </c>
      <c r="C49" s="37">
        <f>C16</f>
        <v>5892.247687499999</v>
      </c>
      <c r="D49" s="27">
        <f>D16</f>
        <v>1422.1687775625019</v>
      </c>
      <c r="E49" s="37">
        <f>E16</f>
        <v>703.0927105575013</v>
      </c>
      <c r="F49" s="27">
        <f>F16</f>
        <v>1390.713481025327</v>
      </c>
      <c r="H49" s="69"/>
    </row>
    <row r="50" spans="1:8" ht="12.75" customHeight="1">
      <c r="A50" s="97" t="s">
        <v>170</v>
      </c>
      <c r="B50" s="30">
        <f>B48+B49</f>
        <v>18767.171258595925</v>
      </c>
      <c r="C50" s="39">
        <f>C48+C49</f>
        <v>23459.418946095924</v>
      </c>
      <c r="D50" s="30">
        <f>D48+D49</f>
        <v>24881.587723658427</v>
      </c>
      <c r="E50" s="39">
        <f>E48+E49</f>
        <v>25584.68043421593</v>
      </c>
      <c r="F50" s="30">
        <f>F48+F49</f>
        <v>26975.393915241257</v>
      </c>
      <c r="H50" s="69"/>
    </row>
    <row r="51" spans="1:8" ht="12.75" customHeight="1">
      <c r="A51" s="57" t="s">
        <v>52</v>
      </c>
      <c r="B51" s="54">
        <f>B46+B47+B50</f>
        <v>27909.959499725817</v>
      </c>
      <c r="C51" s="54">
        <f>C46+C47+C50</f>
        <v>29973.941339922672</v>
      </c>
      <c r="D51" s="54">
        <f>D46+D47+D50</f>
        <v>29655.28527733042</v>
      </c>
      <c r="E51" s="54">
        <f>E46+E47+E50</f>
        <v>29230.0485960522</v>
      </c>
      <c r="F51" s="54">
        <f>F46+F47+F50</f>
        <v>30198.821507878656</v>
      </c>
      <c r="H51" s="20"/>
    </row>
    <row r="52" spans="1:6" ht="12.75" customHeight="1">
      <c r="A52" s="58"/>
      <c r="B52" s="37"/>
      <c r="C52" s="37"/>
      <c r="D52" s="37"/>
      <c r="E52" s="37"/>
      <c r="F52" s="37"/>
    </row>
    <row r="53" spans="1:8" ht="12.75" customHeight="1">
      <c r="A53" s="46" t="s">
        <v>223</v>
      </c>
      <c r="B53" s="69">
        <v>20110</v>
      </c>
      <c r="C53" s="69"/>
      <c r="D53" s="69"/>
      <c r="E53" s="69"/>
      <c r="F53" s="69"/>
      <c r="H53" s="70"/>
    </row>
    <row r="54" spans="1:8" ht="13.5" customHeight="1">
      <c r="A54" s="46" t="s">
        <v>224</v>
      </c>
      <c r="B54" s="60"/>
      <c r="C54" s="69"/>
      <c r="D54" s="69"/>
      <c r="E54" s="69"/>
      <c r="F54" s="69"/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185</v>
      </c>
    </row>
    <row r="56" spans="1:8" ht="15" customHeight="1" thickBot="1">
      <c r="A56" s="7" t="s">
        <v>57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2.75" customHeight="1">
      <c r="A57" s="46" t="s">
        <v>171</v>
      </c>
      <c r="B57" s="64"/>
      <c r="C57" s="64"/>
      <c r="D57" s="64"/>
      <c r="E57" s="64"/>
      <c r="F57" s="64"/>
      <c r="H57" s="69"/>
    </row>
    <row r="58" spans="1:8" ht="12.75" customHeight="1">
      <c r="A58" s="15" t="s">
        <v>173</v>
      </c>
      <c r="B58" s="66"/>
      <c r="C58" s="66"/>
      <c r="D58" s="66"/>
      <c r="E58" s="66"/>
      <c r="F58" s="66"/>
      <c r="H58" s="69"/>
    </row>
    <row r="59" spans="1:8" ht="12.75" customHeight="1">
      <c r="A59" s="15" t="s">
        <v>172</v>
      </c>
      <c r="B59" s="67"/>
      <c r="C59" s="67"/>
      <c r="D59" s="67"/>
      <c r="E59" s="67"/>
      <c r="F59" s="67"/>
      <c r="H59" s="69"/>
    </row>
    <row r="60" spans="1:8" ht="12.75" customHeight="1">
      <c r="A60" s="15" t="s">
        <v>58</v>
      </c>
      <c r="B60" s="66"/>
      <c r="C60" s="66"/>
      <c r="D60" s="66"/>
      <c r="E60" s="66"/>
      <c r="F60" s="66"/>
      <c r="H60" s="69"/>
    </row>
    <row r="61" spans="1:8" ht="12.75" customHeight="1">
      <c r="A61" s="65"/>
      <c r="B61" s="66"/>
      <c r="C61" s="66"/>
      <c r="D61" s="66"/>
      <c r="E61" s="66"/>
      <c r="F61" s="66"/>
      <c r="H61" s="69"/>
    </row>
    <row r="62" spans="1:8" ht="12.75" customHeight="1">
      <c r="A62" s="15" t="s">
        <v>59</v>
      </c>
      <c r="B62" s="66"/>
      <c r="C62" s="66"/>
      <c r="D62" s="66"/>
      <c r="E62" s="66"/>
      <c r="F62" s="66"/>
      <c r="H62" s="69"/>
    </row>
    <row r="63" spans="1:8" ht="12.75" customHeight="1">
      <c r="A63" s="15" t="s">
        <v>60</v>
      </c>
      <c r="B63" s="67"/>
      <c r="C63" s="67"/>
      <c r="D63" s="67"/>
      <c r="E63" s="67"/>
      <c r="F63" s="67"/>
      <c r="H63" s="69"/>
    </row>
    <row r="64" spans="1:11" ht="12.75" customHeight="1">
      <c r="A64" s="15" t="s">
        <v>174</v>
      </c>
      <c r="B64" s="66"/>
      <c r="C64" s="66"/>
      <c r="D64" s="66"/>
      <c r="E64" s="66"/>
      <c r="F64" s="66"/>
      <c r="H64" s="20"/>
      <c r="K64" s="9"/>
    </row>
    <row r="65" spans="1:11" ht="12.75" customHeight="1">
      <c r="A65" s="65"/>
      <c r="B65" s="66"/>
      <c r="C65" s="66"/>
      <c r="D65" s="66"/>
      <c r="E65" s="66"/>
      <c r="F65" s="66"/>
      <c r="H65" s="69"/>
      <c r="K65" s="9"/>
    </row>
    <row r="66" spans="1:8" ht="12.75" customHeight="1" thickBot="1">
      <c r="A66" s="7" t="s">
        <v>61</v>
      </c>
      <c r="B66" s="16"/>
      <c r="C66" s="16"/>
      <c r="D66" s="16"/>
      <c r="E66" s="68"/>
      <c r="F66" s="68"/>
      <c r="H66" s="69"/>
    </row>
    <row r="67" spans="1:8" ht="12.75" customHeight="1">
      <c r="A67" s="9" t="s">
        <v>62</v>
      </c>
      <c r="B67" s="69"/>
      <c r="C67" s="69"/>
      <c r="D67" s="69"/>
      <c r="E67" s="69"/>
      <c r="F67" s="69"/>
      <c r="H67" s="69"/>
    </row>
    <row r="68" spans="1:8" ht="12.75" customHeight="1">
      <c r="A68" s="9" t="s">
        <v>63</v>
      </c>
      <c r="B68" s="67"/>
      <c r="C68" s="67"/>
      <c r="D68" s="67"/>
      <c r="E68" s="67"/>
      <c r="F68" s="67"/>
      <c r="H68" s="69"/>
    </row>
    <row r="69" spans="1:8" ht="12.75" customHeight="1">
      <c r="A69" s="17" t="s">
        <v>175</v>
      </c>
      <c r="B69" s="66"/>
      <c r="C69" s="66"/>
      <c r="D69" s="66"/>
      <c r="E69" s="66"/>
      <c r="F69" s="66"/>
      <c r="H69" s="69"/>
    </row>
    <row r="70" spans="1:7" ht="12.75" customHeight="1">
      <c r="A70" s="17" t="s">
        <v>64</v>
      </c>
      <c r="B70" s="69"/>
      <c r="C70" s="69"/>
      <c r="D70" s="69"/>
      <c r="E70" s="69"/>
      <c r="F70" s="69"/>
      <c r="G70" s="53"/>
    </row>
    <row r="71" spans="2:7" ht="12.75" customHeight="1">
      <c r="B71" s="59"/>
      <c r="C71" s="59"/>
      <c r="D71" s="59"/>
      <c r="E71" s="59"/>
      <c r="F71" s="59"/>
      <c r="G71" s="53"/>
    </row>
    <row r="72" spans="1:6" ht="12.75" customHeight="1" thickBot="1">
      <c r="A72" s="7" t="s">
        <v>65</v>
      </c>
      <c r="E72" s="20"/>
      <c r="F72" s="20"/>
    </row>
    <row r="73" spans="1:8" ht="12.75" customHeight="1">
      <c r="A73" s="9" t="s">
        <v>66</v>
      </c>
      <c r="B73" s="69"/>
      <c r="C73" s="69"/>
      <c r="D73" s="69"/>
      <c r="E73" s="69"/>
      <c r="F73" s="69"/>
      <c r="H73" s="70"/>
    </row>
    <row r="74" spans="1:8" ht="12.75" customHeight="1">
      <c r="A74" s="9" t="s">
        <v>67</v>
      </c>
      <c r="B74" s="69"/>
      <c r="C74" s="69"/>
      <c r="D74" s="69"/>
      <c r="E74" s="69"/>
      <c r="F74" s="69"/>
      <c r="H74" s="70"/>
    </row>
    <row r="75" spans="1:6" ht="12.75" customHeight="1">
      <c r="A75" s="9" t="s">
        <v>68</v>
      </c>
      <c r="B75" s="69"/>
      <c r="C75" s="69"/>
      <c r="D75" s="69"/>
      <c r="E75" s="69"/>
      <c r="F75" s="69"/>
    </row>
    <row r="76" spans="1:6" ht="12.75" customHeight="1">
      <c r="A76" s="9" t="s">
        <v>69</v>
      </c>
      <c r="B76" s="47"/>
      <c r="C76" s="47"/>
      <c r="D76" s="47"/>
      <c r="E76" s="47"/>
      <c r="F76" s="47"/>
    </row>
    <row r="77" spans="1:6" ht="12.75" customHeight="1">
      <c r="A77" s="46" t="s">
        <v>176</v>
      </c>
      <c r="B77" s="71"/>
      <c r="C77" s="71"/>
      <c r="D77" s="71"/>
      <c r="E77" s="71"/>
      <c r="F77" s="71"/>
    </row>
    <row r="78" spans="1:6" ht="12.75" customHeight="1">
      <c r="A78" s="46" t="s">
        <v>177</v>
      </c>
      <c r="B78" s="100"/>
      <c r="C78" s="100"/>
      <c r="D78" s="100"/>
      <c r="E78" s="100"/>
      <c r="F78" s="100"/>
    </row>
    <row r="79" spans="1:6" ht="12.75" customHeight="1">
      <c r="A79" s="46"/>
      <c r="B79" s="100"/>
      <c r="C79" s="100"/>
      <c r="D79" s="100"/>
      <c r="E79" s="100"/>
      <c r="F79" s="100"/>
    </row>
    <row r="80" spans="1:6" ht="12.75" customHeight="1">
      <c r="A80" s="41" t="s">
        <v>193</v>
      </c>
      <c r="B80" s="108">
        <f aca="true" t="shared" si="3" ref="B80:F81">B35/B$3</f>
        <v>0.26301369863013696</v>
      </c>
      <c r="C80" s="108">
        <f t="shared" si="3"/>
        <v>0.2706172839506173</v>
      </c>
      <c r="D80" s="108">
        <f t="shared" si="3"/>
        <v>0.30615288689362774</v>
      </c>
      <c r="E80" s="108">
        <f t="shared" si="3"/>
        <v>0.4108894008309214</v>
      </c>
      <c r="F80" s="108">
        <f t="shared" si="3"/>
        <v>0.4175705292997169</v>
      </c>
    </row>
    <row r="81" spans="1:6" ht="12.75" customHeight="1">
      <c r="A81" s="41" t="s">
        <v>191</v>
      </c>
      <c r="B81" s="108">
        <f t="shared" si="3"/>
        <v>0.2237442922374429</v>
      </c>
      <c r="C81" s="108">
        <f t="shared" si="3"/>
        <v>0.22506849315068495</v>
      </c>
      <c r="D81" s="108">
        <f t="shared" si="3"/>
        <v>0.27258904109589044</v>
      </c>
      <c r="E81" s="108">
        <f t="shared" si="3"/>
        <v>0.2943835616438356</v>
      </c>
      <c r="F81" s="108">
        <f t="shared" si="3"/>
        <v>0.2663013698630137</v>
      </c>
    </row>
    <row r="82" spans="1:6" ht="12.75" customHeight="1">
      <c r="A82" s="41" t="s">
        <v>192</v>
      </c>
      <c r="B82" s="108">
        <f>B42/B3</f>
        <v>0.11598173515981736</v>
      </c>
      <c r="C82" s="108">
        <f>C42/C3</f>
        <v>0</v>
      </c>
      <c r="D82" s="108">
        <f>D42/D3</f>
        <v>0</v>
      </c>
      <c r="E82" s="108">
        <f>E42/E3</f>
        <v>0</v>
      </c>
      <c r="F82" s="108">
        <f>F42/F3</f>
        <v>0</v>
      </c>
    </row>
    <row r="83" spans="1:6" ht="12.75" customHeight="1">
      <c r="A83" s="41" t="s">
        <v>241</v>
      </c>
      <c r="B83" s="108">
        <f aca="true" t="shared" si="4" ref="B83:F84">B43/B$3</f>
        <v>0.07214611872146119</v>
      </c>
      <c r="C83" s="108">
        <f t="shared" si="4"/>
        <v>0.07314852442656598</v>
      </c>
      <c r="D83" s="108">
        <f t="shared" si="4"/>
        <v>0.04950455693515072</v>
      </c>
      <c r="E83" s="108">
        <f t="shared" si="4"/>
        <v>0.04364217519283024</v>
      </c>
      <c r="F83" s="136">
        <f t="shared" si="4"/>
        <v>0.023772566974956312</v>
      </c>
    </row>
    <row r="84" spans="1:6" ht="12.75" customHeight="1">
      <c r="A84" s="41" t="s">
        <v>242</v>
      </c>
      <c r="B84" s="136">
        <f t="shared" si="4"/>
        <v>0.030830692271838416</v>
      </c>
      <c r="C84" s="136">
        <f t="shared" si="4"/>
        <v>0.034637178490898694</v>
      </c>
      <c r="D84" s="136">
        <f t="shared" si="4"/>
        <v>0.02263230371889094</v>
      </c>
      <c r="E84" s="136">
        <f t="shared" si="4"/>
        <v>0.021547152132643663</v>
      </c>
      <c r="F84" s="136">
        <f t="shared" si="4"/>
        <v>0.022508831070144654</v>
      </c>
    </row>
    <row r="85" spans="1:6" ht="12.75" customHeight="1">
      <c r="A85" s="41" t="s">
        <v>195</v>
      </c>
      <c r="B85" s="72">
        <f>B80+B81-B82-B83-B84</f>
        <v>0.2677994447144629</v>
      </c>
      <c r="C85" s="72">
        <f>C80+C81-C82-C83-C84</f>
        <v>0.38790007418383754</v>
      </c>
      <c r="D85" s="72">
        <f>D80+D81-D82-D83-D84</f>
        <v>0.5066050673354765</v>
      </c>
      <c r="E85" s="72">
        <f>E80+E81-E82-E83-E84</f>
        <v>0.6400836351492831</v>
      </c>
      <c r="F85" s="72">
        <f>F80+F81-F82-F83-F84</f>
        <v>0.6375905011176296</v>
      </c>
    </row>
    <row r="86" spans="1:6" ht="12.75" customHeight="1">
      <c r="A86" s="46"/>
      <c r="B86" s="100"/>
      <c r="C86" s="100"/>
      <c r="D86" s="100"/>
      <c r="E86" s="100"/>
      <c r="F86" s="100"/>
    </row>
    <row r="87" spans="1:6" ht="12.75" customHeight="1">
      <c r="A87" s="46"/>
      <c r="B87" s="100"/>
      <c r="C87" s="100"/>
      <c r="D87" s="100"/>
      <c r="E87" s="100"/>
      <c r="F87" s="100"/>
    </row>
    <row r="88" spans="1:6" ht="12.75" customHeight="1">
      <c r="A88" s="46"/>
      <c r="B88" s="100"/>
      <c r="C88" s="100"/>
      <c r="D88" s="100"/>
      <c r="E88" s="100"/>
      <c r="F88" s="100"/>
    </row>
    <row r="89" spans="2:4" ht="11.25" customHeight="1">
      <c r="B89" s="72"/>
      <c r="C89" s="72"/>
      <c r="D89" s="72"/>
    </row>
    <row r="90" spans="1:4" ht="11.25" customHeight="1">
      <c r="A90" s="14" t="s">
        <v>225</v>
      </c>
      <c r="B90" s="59"/>
      <c r="D90" s="59"/>
    </row>
    <row r="91" spans="1:4" ht="11.25" customHeight="1">
      <c r="A91" s="14" t="s">
        <v>227</v>
      </c>
      <c r="B91" s="73"/>
      <c r="C91" s="73"/>
      <c r="D91" s="73"/>
    </row>
    <row r="92" ht="11.25" customHeight="1">
      <c r="A92" s="14" t="s">
        <v>226</v>
      </c>
    </row>
    <row r="93" spans="1:13" ht="11.25" customHeight="1">
      <c r="A93" s="14" t="s">
        <v>113</v>
      </c>
      <c r="B93" s="81"/>
      <c r="C93" s="82">
        <v>0.3315</v>
      </c>
      <c r="D93" s="82">
        <v>-0.01</v>
      </c>
      <c r="E93" s="82">
        <v>-0.24</v>
      </c>
      <c r="F93" s="82">
        <v>0.23</v>
      </c>
      <c r="G93" s="83"/>
      <c r="H93" s="78"/>
      <c r="J93" s="78"/>
      <c r="K93" s="78"/>
      <c r="L93" s="78"/>
      <c r="M93" s="78"/>
    </row>
    <row r="94" spans="1:13" ht="11.25" customHeight="1">
      <c r="A94" s="61" t="s">
        <v>187</v>
      </c>
      <c r="B94" s="84">
        <v>0.542</v>
      </c>
      <c r="C94" s="84">
        <v>0.53</v>
      </c>
      <c r="D94" s="84">
        <v>0.603</v>
      </c>
      <c r="E94" s="84">
        <v>0.614</v>
      </c>
      <c r="F94" s="84">
        <v>0.6</v>
      </c>
      <c r="G94" s="83"/>
      <c r="H94" s="78"/>
      <c r="I94" s="14"/>
      <c r="J94" s="78"/>
      <c r="K94" s="78"/>
      <c r="L94" s="78"/>
      <c r="M94" s="78"/>
    </row>
    <row r="95" spans="1:13" ht="11.25" customHeight="1">
      <c r="A95" s="61" t="s">
        <v>186</v>
      </c>
      <c r="B95" s="85">
        <v>0.174</v>
      </c>
      <c r="C95" s="85">
        <v>0.16</v>
      </c>
      <c r="D95" s="85">
        <v>0.214</v>
      </c>
      <c r="E95" s="82">
        <v>0.215</v>
      </c>
      <c r="F95" s="82">
        <v>0.213</v>
      </c>
      <c r="G95" s="83"/>
      <c r="H95" s="78"/>
      <c r="I95" s="14"/>
      <c r="J95" s="78"/>
      <c r="K95" s="78"/>
      <c r="L95" s="78"/>
      <c r="M95" s="78"/>
    </row>
    <row r="96" spans="1:13" ht="11.25" customHeight="1">
      <c r="A96" s="74" t="s">
        <v>188</v>
      </c>
      <c r="B96" s="85"/>
      <c r="C96" s="85"/>
      <c r="D96" s="85"/>
      <c r="E96" s="86"/>
      <c r="F96" s="86"/>
      <c r="G96" s="83"/>
      <c r="H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J97" s="78"/>
      <c r="K97" s="78"/>
      <c r="L97" s="78"/>
      <c r="M97" s="78"/>
    </row>
    <row r="98" spans="1:13" ht="11.25" customHeight="1">
      <c r="A98" s="14" t="s">
        <v>189</v>
      </c>
      <c r="B98" s="87"/>
      <c r="C98" s="84">
        <v>0.09836065573770503</v>
      </c>
      <c r="D98" s="84">
        <v>0.052238805970149294</v>
      </c>
      <c r="E98" s="84">
        <v>-0.06382978723404253</v>
      </c>
      <c r="F98" s="84">
        <v>0.022727272727272707</v>
      </c>
      <c r="G98" s="83"/>
      <c r="H98" s="78"/>
      <c r="J98" s="78"/>
      <c r="K98" s="78"/>
      <c r="L98" s="78"/>
      <c r="M98" s="78"/>
    </row>
    <row r="99" spans="1:7" ht="11.25" customHeight="1">
      <c r="A99" s="14" t="s">
        <v>114</v>
      </c>
      <c r="B99" s="99">
        <v>0.052</v>
      </c>
      <c r="C99" s="99">
        <v>0.051</v>
      </c>
      <c r="D99" s="99">
        <v>0.063</v>
      </c>
      <c r="E99" s="99">
        <v>0.074</v>
      </c>
      <c r="F99" s="99">
        <v>0.078</v>
      </c>
      <c r="G99" s="86"/>
    </row>
    <row r="100" spans="1:9" ht="11.25" customHeight="1">
      <c r="A100" s="14" t="s">
        <v>36</v>
      </c>
      <c r="B100" s="85"/>
      <c r="C100" s="91"/>
      <c r="D100" s="91"/>
      <c r="E100" s="91"/>
      <c r="F100" s="91"/>
      <c r="G100" s="86"/>
      <c r="I100" s="14"/>
    </row>
    <row r="101" spans="1:7" ht="11.25" customHeight="1">
      <c r="A101" s="14" t="s">
        <v>115</v>
      </c>
      <c r="B101" s="85">
        <v>0.25</v>
      </c>
      <c r="C101" s="91">
        <f>B101</f>
        <v>0.25</v>
      </c>
      <c r="D101" s="91">
        <f>C101</f>
        <v>0.25</v>
      </c>
      <c r="E101" s="91">
        <f>D101</f>
        <v>0.25</v>
      </c>
      <c r="F101" s="91">
        <f>E101</f>
        <v>0.25</v>
      </c>
      <c r="G101" s="86"/>
    </row>
    <row r="102" spans="1:7" ht="11.25" customHeight="1">
      <c r="A102" s="61"/>
      <c r="B102" s="88"/>
      <c r="C102" s="143"/>
      <c r="D102" s="143"/>
      <c r="E102" s="86"/>
      <c r="F102" s="86"/>
      <c r="G102" s="86"/>
    </row>
    <row r="103" spans="1:7" ht="11.25" customHeight="1">
      <c r="A103" s="14" t="s">
        <v>228</v>
      </c>
      <c r="B103" s="86"/>
      <c r="C103" s="86"/>
      <c r="D103" s="86"/>
      <c r="E103" s="86"/>
      <c r="F103" s="86"/>
      <c r="G103" s="86"/>
    </row>
    <row r="104" spans="1:7" ht="11.25" customHeight="1">
      <c r="A104" s="61" t="s">
        <v>79</v>
      </c>
      <c r="B104" s="90">
        <v>0</v>
      </c>
      <c r="C104" s="90">
        <v>0</v>
      </c>
      <c r="D104" s="90">
        <v>0</v>
      </c>
      <c r="E104" s="86"/>
      <c r="F104" s="86"/>
      <c r="G104" s="86"/>
    </row>
    <row r="105" spans="1:7" ht="11.25" customHeight="1">
      <c r="A105" s="14" t="s">
        <v>230</v>
      </c>
      <c r="B105" s="94">
        <v>96</v>
      </c>
      <c r="C105" s="94">
        <v>98.77530864197531</v>
      </c>
      <c r="D105" s="94">
        <v>111.74580371617412</v>
      </c>
      <c r="E105" s="94">
        <v>149.97463130328632</v>
      </c>
      <c r="F105" s="94">
        <v>152.41324319439667</v>
      </c>
      <c r="G105" s="86"/>
    </row>
    <row r="106" spans="1:7" ht="11.25" customHeight="1">
      <c r="A106" s="14" t="s">
        <v>229</v>
      </c>
      <c r="B106" s="94">
        <v>150.67650676506764</v>
      </c>
      <c r="C106" s="94">
        <v>155</v>
      </c>
      <c r="D106" s="94">
        <v>165</v>
      </c>
      <c r="E106" s="94">
        <v>175</v>
      </c>
      <c r="F106" s="94">
        <v>162</v>
      </c>
      <c r="G106" s="86"/>
    </row>
    <row r="107" spans="1:7" ht="11.25" customHeight="1">
      <c r="A107" s="14" t="s">
        <v>231</v>
      </c>
      <c r="B107" s="94">
        <v>69.15216310293387</v>
      </c>
      <c r="C107" s="94">
        <v>71.20501478333179</v>
      </c>
      <c r="D107" s="94">
        <v>70.71764358015126</v>
      </c>
      <c r="E107" s="94">
        <v>82.18023501185729</v>
      </c>
      <c r="F107" s="94">
        <v>71.50081806464544</v>
      </c>
      <c r="G107" s="86"/>
    </row>
    <row r="108" spans="1:7" ht="11.25" customHeight="1">
      <c r="A108" s="18" t="s">
        <v>232</v>
      </c>
      <c r="B108" s="90"/>
      <c r="C108" s="90">
        <v>500</v>
      </c>
      <c r="D108" s="90">
        <v>500</v>
      </c>
      <c r="E108" s="86"/>
      <c r="F108" s="86"/>
      <c r="G108" s="86"/>
    </row>
    <row r="109" spans="1:9" ht="11.25" customHeight="1">
      <c r="A109" s="14" t="s">
        <v>233</v>
      </c>
      <c r="G109" s="86"/>
      <c r="I109" s="14"/>
    </row>
    <row r="110" spans="1:7" ht="11.25" customHeight="1">
      <c r="A110" s="14" t="s">
        <v>234</v>
      </c>
      <c r="B110" s="90"/>
      <c r="C110" s="90">
        <v>-150</v>
      </c>
      <c r="D110" s="90">
        <v>-150</v>
      </c>
      <c r="E110" s="90">
        <v>-150</v>
      </c>
      <c r="F110" s="90">
        <v>-150</v>
      </c>
      <c r="G110" s="86"/>
    </row>
    <row r="111" spans="1:7" ht="11.25" customHeight="1">
      <c r="A111" s="14" t="s">
        <v>235</v>
      </c>
      <c r="B111" s="90">
        <v>0</v>
      </c>
      <c r="C111" s="90">
        <v>0</v>
      </c>
      <c r="D111" s="90">
        <v>0</v>
      </c>
      <c r="E111" s="90">
        <v>0</v>
      </c>
      <c r="F111" s="90">
        <v>0</v>
      </c>
      <c r="G111" s="86"/>
    </row>
    <row r="112" spans="1:7" ht="11.25" customHeight="1">
      <c r="A112" s="61" t="s">
        <v>190</v>
      </c>
      <c r="B112" s="90">
        <v>0</v>
      </c>
      <c r="C112" s="90">
        <v>1200</v>
      </c>
      <c r="D112" s="90">
        <v>0</v>
      </c>
      <c r="E112" s="90">
        <v>0</v>
      </c>
      <c r="F112" s="90">
        <v>0</v>
      </c>
      <c r="G112" s="86"/>
    </row>
    <row r="113" spans="1:7" ht="11.25" customHeight="1">
      <c r="A113" s="22"/>
      <c r="B113" s="86"/>
      <c r="C113" s="86"/>
      <c r="D113" s="86"/>
      <c r="E113" s="86"/>
      <c r="F113" s="86"/>
      <c r="G113" s="86"/>
    </row>
    <row r="114" spans="1:8" ht="11.25" customHeight="1">
      <c r="A114" s="22"/>
      <c r="B114" s="86"/>
      <c r="C114" s="86"/>
      <c r="D114" s="86"/>
      <c r="E114" s="86"/>
      <c r="F114" s="86"/>
      <c r="G114" s="86"/>
      <c r="H114" s="106" t="s">
        <v>185</v>
      </c>
    </row>
    <row r="115" spans="1:8" ht="13.5" customHeight="1" thickBot="1">
      <c r="A115" s="7" t="s">
        <v>57</v>
      </c>
      <c r="B115" s="105">
        <v>2006</v>
      </c>
      <c r="C115" s="105">
        <v>2007</v>
      </c>
      <c r="D115" s="105">
        <v>2008</v>
      </c>
      <c r="E115" s="105">
        <v>2009</v>
      </c>
      <c r="F115" s="105">
        <v>2010</v>
      </c>
      <c r="H115" s="107" t="s">
        <v>127</v>
      </c>
    </row>
    <row r="116" spans="1:8" ht="13.5" customHeight="1">
      <c r="A116" s="46" t="s">
        <v>171</v>
      </c>
      <c r="B116" s="76">
        <f aca="true" t="shared" si="5" ref="B116:F118">B57/1000</f>
        <v>0</v>
      </c>
      <c r="C116" s="76">
        <f t="shared" si="5"/>
        <v>0</v>
      </c>
      <c r="D116" s="76">
        <f t="shared" si="5"/>
        <v>0</v>
      </c>
      <c r="E116" s="76">
        <f t="shared" si="5"/>
        <v>0</v>
      </c>
      <c r="F116" s="76">
        <f t="shared" si="5"/>
        <v>0</v>
      </c>
      <c r="H116" s="59">
        <f>F116-C116</f>
        <v>0</v>
      </c>
    </row>
    <row r="117" spans="1:8" ht="13.5" customHeight="1">
      <c r="A117" s="15" t="s">
        <v>173</v>
      </c>
      <c r="B117" s="76">
        <f t="shared" si="5"/>
        <v>0</v>
      </c>
      <c r="C117" s="76">
        <f t="shared" si="5"/>
        <v>0</v>
      </c>
      <c r="D117" s="76">
        <f t="shared" si="5"/>
        <v>0</v>
      </c>
      <c r="E117" s="76">
        <f t="shared" si="5"/>
        <v>0</v>
      </c>
      <c r="F117" s="76">
        <f t="shared" si="5"/>
        <v>0</v>
      </c>
      <c r="H117" s="59">
        <f>F117-C117</f>
        <v>0</v>
      </c>
    </row>
    <row r="118" spans="1:8" ht="13.5" customHeight="1">
      <c r="A118" s="15" t="s">
        <v>172</v>
      </c>
      <c r="B118" s="103">
        <f t="shared" si="5"/>
        <v>0</v>
      </c>
      <c r="C118" s="103">
        <f t="shared" si="5"/>
        <v>0</v>
      </c>
      <c r="D118" s="103">
        <f t="shared" si="5"/>
        <v>0</v>
      </c>
      <c r="E118" s="103">
        <f t="shared" si="5"/>
        <v>0</v>
      </c>
      <c r="F118" s="103">
        <f t="shared" si="5"/>
        <v>0</v>
      </c>
      <c r="H118" s="59">
        <f>F118-C118</f>
        <v>0</v>
      </c>
    </row>
    <row r="119" spans="1:8" ht="13.5" customHeight="1">
      <c r="A119" s="15" t="s">
        <v>58</v>
      </c>
      <c r="B119" s="37">
        <f>B116+B117+B118</f>
        <v>0</v>
      </c>
      <c r="C119" s="37">
        <f>C116+C117+C118</f>
        <v>0</v>
      </c>
      <c r="D119" s="37">
        <f>D116+D117+D118</f>
        <v>0</v>
      </c>
      <c r="E119" s="37">
        <f>E116+E117+E118</f>
        <v>0</v>
      </c>
      <c r="F119" s="37">
        <f>F116+F117+F118</f>
        <v>0</v>
      </c>
      <c r="H119" s="59"/>
    </row>
    <row r="120" spans="1:8" ht="13.5" customHeight="1">
      <c r="A120" s="65"/>
      <c r="B120" s="37"/>
      <c r="C120" s="37"/>
      <c r="D120" s="37"/>
      <c r="E120" s="37"/>
      <c r="F120" s="37"/>
      <c r="H120" s="59"/>
    </row>
    <row r="121" spans="1:8" ht="13.5" customHeight="1">
      <c r="A121" s="15" t="s">
        <v>59</v>
      </c>
      <c r="B121" s="37">
        <f aca="true" t="shared" si="6" ref="B121:F122">B62/1000</f>
        <v>0</v>
      </c>
      <c r="C121" s="37">
        <f t="shared" si="6"/>
        <v>0</v>
      </c>
      <c r="D121" s="37">
        <f t="shared" si="6"/>
        <v>0</v>
      </c>
      <c r="E121" s="37">
        <f t="shared" si="6"/>
        <v>0</v>
      </c>
      <c r="F121" s="37">
        <f t="shared" si="6"/>
        <v>0</v>
      </c>
      <c r="H121" s="59">
        <f>F121-C121</f>
        <v>0</v>
      </c>
    </row>
    <row r="122" spans="1:8" ht="13.5" customHeight="1">
      <c r="A122" s="15" t="s">
        <v>60</v>
      </c>
      <c r="B122" s="39">
        <f t="shared" si="6"/>
        <v>0</v>
      </c>
      <c r="C122" s="39">
        <f t="shared" si="6"/>
        <v>0</v>
      </c>
      <c r="D122" s="39">
        <f t="shared" si="6"/>
        <v>0</v>
      </c>
      <c r="E122" s="39">
        <f t="shared" si="6"/>
        <v>0</v>
      </c>
      <c r="F122" s="39">
        <f t="shared" si="6"/>
        <v>0</v>
      </c>
      <c r="H122" s="59">
        <f>F122-C122</f>
        <v>0</v>
      </c>
    </row>
    <row r="123" spans="1:8" ht="13.5" customHeight="1">
      <c r="A123" s="15" t="s">
        <v>174</v>
      </c>
      <c r="B123" s="37">
        <f>B121+B122</f>
        <v>0</v>
      </c>
      <c r="C123" s="37">
        <f>C121+C122</f>
        <v>0</v>
      </c>
      <c r="D123" s="37">
        <f>D121+D122</f>
        <v>0</v>
      </c>
      <c r="E123" s="37">
        <f>E121+E122</f>
        <v>0</v>
      </c>
      <c r="F123" s="37">
        <f>F121+F122</f>
        <v>0</v>
      </c>
      <c r="H123" s="20"/>
    </row>
    <row r="124" spans="1:8" ht="11.25" customHeight="1">
      <c r="A124" s="65"/>
      <c r="B124" s="66"/>
      <c r="C124" s="66"/>
      <c r="D124" s="66"/>
      <c r="E124" s="66"/>
      <c r="F124" s="66"/>
      <c r="H124" s="69"/>
    </row>
    <row r="125" ht="11.25" customHeight="1"/>
    <row r="126" spans="2:8" ht="11.25" customHeight="1">
      <c r="B126" s="86"/>
      <c r="C126" s="86"/>
      <c r="D126" s="86"/>
      <c r="E126" s="86"/>
      <c r="F126" s="86"/>
      <c r="G126" s="86"/>
      <c r="H126" s="106" t="s">
        <v>185</v>
      </c>
    </row>
    <row r="127" spans="2:8" ht="12.75" thickBot="1">
      <c r="B127" s="105">
        <v>2006</v>
      </c>
      <c r="C127" s="105">
        <v>2007</v>
      </c>
      <c r="D127" s="105">
        <v>2008</v>
      </c>
      <c r="E127" s="105">
        <v>2009</v>
      </c>
      <c r="F127" s="105">
        <v>2010</v>
      </c>
      <c r="H127" s="102" t="s">
        <v>127</v>
      </c>
    </row>
    <row r="128" spans="1:8" ht="12">
      <c r="A128" s="46" t="s">
        <v>62</v>
      </c>
      <c r="B128" s="69">
        <f>B117</f>
        <v>0</v>
      </c>
      <c r="C128" s="69">
        <f>C117</f>
        <v>0</v>
      </c>
      <c r="D128" s="69">
        <f>D117</f>
        <v>0</v>
      </c>
      <c r="E128" s="69">
        <f>E117</f>
        <v>0</v>
      </c>
      <c r="F128" s="69">
        <f>F117</f>
        <v>0</v>
      </c>
      <c r="H128" s="69">
        <f>F128-C128</f>
        <v>0</v>
      </c>
    </row>
    <row r="129" spans="1:8" ht="12">
      <c r="A129" s="46" t="s">
        <v>63</v>
      </c>
      <c r="B129" s="67">
        <f>B68/1000</f>
        <v>0</v>
      </c>
      <c r="C129" s="67">
        <f>C68/1000</f>
        <v>0</v>
      </c>
      <c r="D129" s="67">
        <f>D68/1000</f>
        <v>0</v>
      </c>
      <c r="E129" s="67">
        <f>E68/1000</f>
        <v>0</v>
      </c>
      <c r="F129" s="67">
        <f>F68/1000</f>
        <v>0</v>
      </c>
      <c r="H129" s="69">
        <f>F129-C129</f>
        <v>0</v>
      </c>
    </row>
    <row r="130" spans="1:8" ht="12">
      <c r="A130" s="17" t="s">
        <v>175</v>
      </c>
      <c r="B130" s="66">
        <f>B129-B128</f>
        <v>0</v>
      </c>
      <c r="C130" s="66">
        <f>C129-C128</f>
        <v>0</v>
      </c>
      <c r="D130" s="66">
        <f>D129-D128</f>
        <v>0</v>
      </c>
      <c r="E130" s="66">
        <f>E129-E128</f>
        <v>0</v>
      </c>
      <c r="F130" s="66">
        <f>F129-F128</f>
        <v>0</v>
      </c>
      <c r="H130" s="69">
        <f>F130-C130</f>
        <v>0</v>
      </c>
    </row>
    <row r="131" spans="1:7" ht="12">
      <c r="A131" s="17" t="s">
        <v>64</v>
      </c>
      <c r="B131" s="69"/>
      <c r="C131" s="69"/>
      <c r="D131" s="69"/>
      <c r="E131" s="69"/>
      <c r="F131" s="69"/>
      <c r="G131" s="53"/>
    </row>
    <row r="132" spans="3:4" ht="12">
      <c r="C132" s="51"/>
      <c r="D132" s="51"/>
    </row>
    <row r="133" spans="3:4" ht="12">
      <c r="C133" s="51"/>
      <c r="D133" s="51"/>
    </row>
  </sheetData>
  <sheetProtection/>
  <printOptions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6"/>
  <sheetViews>
    <sheetView showGridLines="0" view="pageBreakPreview" zoomScale="140" zoomScaleNormal="130" zoomScaleSheetLayoutView="140" zoomScalePageLayoutView="0" workbookViewId="0" topLeftCell="A1">
      <selection activeCell="A27" sqref="A27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5" width="9.421875" style="22" customWidth="1"/>
    <col min="6" max="6" width="8.140625" style="22" customWidth="1"/>
    <col min="7" max="7" width="17.7109375" style="22" customWidth="1"/>
    <col min="8" max="11" width="7.140625" style="22" customWidth="1"/>
    <col min="12" max="16384" width="11.421875" style="22" customWidth="1"/>
  </cols>
  <sheetData>
    <row r="1" spans="1:5" ht="15" customHeight="1">
      <c r="A1" s="1" t="s">
        <v>33</v>
      </c>
      <c r="B1" s="110" t="s">
        <v>240</v>
      </c>
      <c r="C1" s="111"/>
      <c r="D1" s="148" t="s">
        <v>112</v>
      </c>
      <c r="E1" s="113"/>
    </row>
    <row r="2" spans="1:11" ht="12.75" customHeight="1" thickBot="1">
      <c r="A2" s="147" t="s">
        <v>218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210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11" ht="12.75" customHeight="1">
      <c r="A3" s="26" t="s">
        <v>34</v>
      </c>
      <c r="B3" s="27">
        <v>40479.0622533</v>
      </c>
      <c r="C3" s="27"/>
      <c r="D3" s="27"/>
      <c r="E3" s="27"/>
      <c r="F3" s="134" t="s">
        <v>239</v>
      </c>
      <c r="H3" s="28">
        <f>B3/B$3</f>
        <v>1</v>
      </c>
      <c r="I3" s="28" t="e">
        <f>C3/C$3</f>
        <v>#DIV/0!</v>
      </c>
      <c r="J3" s="28" t="e">
        <f>D3/D$3</f>
        <v>#DIV/0!</v>
      </c>
      <c r="K3" s="28" t="e">
        <f>E3/E$3</f>
        <v>#DIV/0!</v>
      </c>
    </row>
    <row r="4" spans="1:11" ht="12.75" customHeight="1">
      <c r="A4" s="146" t="s">
        <v>157</v>
      </c>
      <c r="B4" s="27">
        <f>B3*B94</f>
        <v>24287.43735198</v>
      </c>
      <c r="C4" s="27"/>
      <c r="D4" s="27"/>
      <c r="E4" s="27"/>
      <c r="F4" s="134" t="s">
        <v>200</v>
      </c>
      <c r="H4" s="28">
        <f>B4/B3</f>
        <v>0.6</v>
      </c>
      <c r="I4" s="28" t="e">
        <f>C4/C3</f>
        <v>#DIV/0!</v>
      </c>
      <c r="J4" s="28" t="e">
        <f>D4/D3</f>
        <v>#DIV/0!</v>
      </c>
      <c r="K4" s="28" t="e">
        <f>E4/E3</f>
        <v>#DIV/0!</v>
      </c>
    </row>
    <row r="5" spans="1:11" ht="12.75" customHeight="1">
      <c r="A5" s="146" t="s">
        <v>158</v>
      </c>
      <c r="B5" s="27">
        <f>B3*B95</f>
        <v>8622.040259952899</v>
      </c>
      <c r="C5" s="27"/>
      <c r="D5" s="27"/>
      <c r="E5" s="27"/>
      <c r="F5" s="134" t="s">
        <v>214</v>
      </c>
      <c r="H5" s="28">
        <f>B5/B3</f>
        <v>0.21299999999999997</v>
      </c>
      <c r="I5" s="28" t="e">
        <f>C5/C3</f>
        <v>#DIV/0!</v>
      </c>
      <c r="J5" s="28" t="e">
        <f>D5/D3</f>
        <v>#DIV/0!</v>
      </c>
      <c r="K5" s="28" t="e">
        <f>E5/E3</f>
        <v>#DIV/0!</v>
      </c>
    </row>
    <row r="6" spans="1:26" s="33" customFormat="1" ht="12.75" customHeight="1">
      <c r="A6" s="29" t="s">
        <v>219</v>
      </c>
      <c r="B6" s="30">
        <f>B4+B5</f>
        <v>32909.477611932896</v>
      </c>
      <c r="C6" s="30"/>
      <c r="D6" s="30"/>
      <c r="E6" s="30"/>
      <c r="F6" s="134"/>
      <c r="G6" s="31"/>
      <c r="H6" s="32">
        <f aca="true" t="shared" si="0" ref="H6:K11">B6/B$3</f>
        <v>0.813</v>
      </c>
      <c r="I6" s="32" t="e">
        <f t="shared" si="0"/>
        <v>#DIV/0!</v>
      </c>
      <c r="J6" s="32" t="e">
        <f t="shared" si="0"/>
        <v>#DIV/0!</v>
      </c>
      <c r="K6" s="32" t="e">
        <f t="shared" si="0"/>
        <v>#DIV/0!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1" s="31" customFormat="1" ht="12.75" customHeight="1">
      <c r="A7" s="3" t="s">
        <v>35</v>
      </c>
      <c r="B7" s="35">
        <f>B3-B6</f>
        <v>7569.584641367102</v>
      </c>
      <c r="C7" s="35"/>
      <c r="D7" s="36"/>
      <c r="E7" s="35"/>
      <c r="F7" s="134"/>
      <c r="H7" s="28">
        <f t="shared" si="0"/>
        <v>0.18700000000000006</v>
      </c>
      <c r="I7" s="28" t="e">
        <f t="shared" si="0"/>
        <v>#DIV/0!</v>
      </c>
      <c r="J7" s="28" t="e">
        <f t="shared" si="0"/>
        <v>#DIV/0!</v>
      </c>
      <c r="K7" s="28" t="e">
        <f t="shared" si="0"/>
        <v>#DIV/0!</v>
      </c>
    </row>
    <row r="8" spans="1:13" ht="12.75" customHeight="1">
      <c r="A8" s="77" t="s">
        <v>159</v>
      </c>
      <c r="B8" s="30">
        <v>4050</v>
      </c>
      <c r="C8" s="30"/>
      <c r="D8" s="39"/>
      <c r="E8" s="30"/>
      <c r="F8" s="134" t="s">
        <v>201</v>
      </c>
      <c r="H8" s="38">
        <f t="shared" si="0"/>
        <v>0.1000517248808013</v>
      </c>
      <c r="I8" s="38" t="e">
        <f t="shared" si="0"/>
        <v>#DIV/0!</v>
      </c>
      <c r="J8" s="38" t="e">
        <f t="shared" si="0"/>
        <v>#DIV/0!</v>
      </c>
      <c r="K8" s="38" t="e">
        <f t="shared" si="0"/>
        <v>#DIV/0!</v>
      </c>
      <c r="L8" s="31"/>
      <c r="M8" s="31"/>
    </row>
    <row r="9" spans="1:11" ht="12.75" customHeight="1">
      <c r="A9" s="26" t="s">
        <v>4</v>
      </c>
      <c r="B9" s="27">
        <f>B7-B8</f>
        <v>3519.5846413671024</v>
      </c>
      <c r="C9" s="27"/>
      <c r="D9" s="27"/>
      <c r="E9" s="27"/>
      <c r="F9" s="6"/>
      <c r="H9" s="28">
        <f t="shared" si="0"/>
        <v>0.08694827511919877</v>
      </c>
      <c r="I9" s="28" t="e">
        <f t="shared" si="0"/>
        <v>#DIV/0!</v>
      </c>
      <c r="J9" s="28" t="e">
        <f t="shared" si="0"/>
        <v>#DIV/0!</v>
      </c>
      <c r="K9" s="28" t="e">
        <f t="shared" si="0"/>
        <v>#DIV/0!</v>
      </c>
    </row>
    <row r="10" spans="1:11" ht="12.75" customHeight="1">
      <c r="A10" s="4" t="s">
        <v>36</v>
      </c>
      <c r="B10" s="30">
        <v>1560</v>
      </c>
      <c r="C10" s="30"/>
      <c r="D10" s="30"/>
      <c r="E10" s="30"/>
      <c r="F10" s="9" t="s">
        <v>236</v>
      </c>
      <c r="H10" s="32">
        <f t="shared" si="0"/>
        <v>0.03853844217630865</v>
      </c>
      <c r="I10" s="32" t="e">
        <f t="shared" si="0"/>
        <v>#DIV/0!</v>
      </c>
      <c r="J10" s="32" t="e">
        <f t="shared" si="0"/>
        <v>#DIV/0!</v>
      </c>
      <c r="K10" s="32" t="e">
        <f t="shared" si="0"/>
        <v>#DIV/0!</v>
      </c>
    </row>
    <row r="11" spans="1:11" ht="12.75" customHeight="1">
      <c r="A11" s="34" t="s">
        <v>7</v>
      </c>
      <c r="B11" s="35">
        <f>B9-B10</f>
        <v>1959.5846413671024</v>
      </c>
      <c r="C11" s="35"/>
      <c r="D11" s="36"/>
      <c r="E11" s="35"/>
      <c r="F11" s="6"/>
      <c r="H11" s="28">
        <f t="shared" si="0"/>
        <v>0.04840983294289013</v>
      </c>
      <c r="I11" s="28" t="e">
        <f t="shared" si="0"/>
        <v>#DIV/0!</v>
      </c>
      <c r="J11" s="28" t="e">
        <f t="shared" si="0"/>
        <v>#DIV/0!</v>
      </c>
      <c r="K11" s="28" t="e">
        <f t="shared" si="0"/>
        <v>#DIV/0!</v>
      </c>
    </row>
    <row r="12" spans="1:11" ht="12.75" customHeight="1">
      <c r="A12" s="34" t="s">
        <v>160</v>
      </c>
      <c r="B12" s="27">
        <v>0</v>
      </c>
      <c r="C12" s="27"/>
      <c r="D12" s="37"/>
      <c r="E12" s="27"/>
      <c r="F12" s="41"/>
      <c r="H12" s="28"/>
      <c r="I12" s="28"/>
      <c r="J12" s="28"/>
      <c r="K12" s="28"/>
    </row>
    <row r="13" spans="1:11" ht="12.75" customHeight="1">
      <c r="A13" s="4" t="s">
        <v>37</v>
      </c>
      <c r="B13" s="30">
        <v>829</v>
      </c>
      <c r="C13" s="30"/>
      <c r="D13" s="151"/>
      <c r="E13" s="30"/>
      <c r="F13" s="9" t="s">
        <v>217</v>
      </c>
      <c r="H13" s="32">
        <f aca="true" t="shared" si="1" ref="H13:K16">B13/B$3</f>
        <v>0.020479723438564017</v>
      </c>
      <c r="I13" s="32" t="e">
        <f t="shared" si="1"/>
        <v>#DIV/0!</v>
      </c>
      <c r="J13" s="32" t="e">
        <f t="shared" si="1"/>
        <v>#DIV/0!</v>
      </c>
      <c r="K13" s="32" t="e">
        <f t="shared" si="1"/>
        <v>#DIV/0!</v>
      </c>
    </row>
    <row r="14" spans="1:11" ht="12.75" customHeight="1">
      <c r="A14" s="5" t="s">
        <v>38</v>
      </c>
      <c r="B14" s="35">
        <f>B11+B12-B13</f>
        <v>1130.5846413671024</v>
      </c>
      <c r="C14" s="35"/>
      <c r="D14" s="35"/>
      <c r="E14" s="35"/>
      <c r="F14" s="41"/>
      <c r="H14" s="28">
        <f t="shared" si="1"/>
        <v>0.027930109504326107</v>
      </c>
      <c r="I14" s="28" t="e">
        <f t="shared" si="1"/>
        <v>#DIV/0!</v>
      </c>
      <c r="J14" s="28" t="e">
        <f t="shared" si="1"/>
        <v>#DIV/0!</v>
      </c>
      <c r="K14" s="28" t="e">
        <f t="shared" si="1"/>
        <v>#DIV/0!</v>
      </c>
    </row>
    <row r="15" spans="1:11" ht="12.75" customHeight="1">
      <c r="A15" s="4" t="s">
        <v>161</v>
      </c>
      <c r="B15" s="30">
        <f>B14*B102</f>
        <v>282.6461603417756</v>
      </c>
      <c r="C15" s="30"/>
      <c r="D15" s="30"/>
      <c r="E15" s="30"/>
      <c r="F15" s="134" t="s">
        <v>202</v>
      </c>
      <c r="H15" s="32">
        <f t="shared" si="1"/>
        <v>0.006982527376081527</v>
      </c>
      <c r="I15" s="32" t="e">
        <f t="shared" si="1"/>
        <v>#DIV/0!</v>
      </c>
      <c r="J15" s="32" t="e">
        <f t="shared" si="1"/>
        <v>#DIV/0!</v>
      </c>
      <c r="K15" s="32" t="e">
        <f t="shared" si="1"/>
        <v>#DIV/0!</v>
      </c>
    </row>
    <row r="16" spans="1:11" ht="12.75" customHeight="1">
      <c r="A16" s="4" t="s">
        <v>39</v>
      </c>
      <c r="B16" s="30">
        <f>B14-B15</f>
        <v>847.9384810253268</v>
      </c>
      <c r="C16" s="30"/>
      <c r="D16" s="30"/>
      <c r="E16" s="30"/>
      <c r="F16" s="41"/>
      <c r="H16" s="28">
        <f t="shared" si="1"/>
        <v>0.02094758212824458</v>
      </c>
      <c r="I16" s="28" t="e">
        <f t="shared" si="1"/>
        <v>#DIV/0!</v>
      </c>
      <c r="J16" s="28" t="e">
        <f t="shared" si="1"/>
        <v>#DIV/0!</v>
      </c>
      <c r="K16" s="28" t="e">
        <f t="shared" si="1"/>
        <v>#DIV/0!</v>
      </c>
    </row>
    <row r="17" ht="12.75" customHeight="1">
      <c r="E17" s="20"/>
    </row>
    <row r="18" spans="1:9" ht="12.75" customHeight="1" thickBot="1">
      <c r="A18" s="7" t="s">
        <v>40</v>
      </c>
      <c r="B18" s="43"/>
      <c r="C18" s="138"/>
      <c r="D18" s="139"/>
      <c r="E18" s="138"/>
      <c r="F18" s="45"/>
      <c r="G18" s="45"/>
      <c r="I18" s="23"/>
    </row>
    <row r="19" spans="1:9" ht="12.75" customHeight="1">
      <c r="A19" s="9" t="s">
        <v>41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7" ht="12.75" customHeight="1">
      <c r="A20" s="9" t="s">
        <v>42</v>
      </c>
      <c r="B20" s="48">
        <v>0.18700000000000006</v>
      </c>
      <c r="C20" s="48"/>
      <c r="D20" s="48"/>
      <c r="E20" s="48"/>
      <c r="F20" s="45"/>
      <c r="G20" s="45"/>
    </row>
    <row r="21" spans="1:7" ht="12.75" customHeight="1">
      <c r="A21" s="9" t="s">
        <v>43</v>
      </c>
      <c r="B21" s="10">
        <v>0.1000517248808013</v>
      </c>
      <c r="C21" s="10"/>
      <c r="D21" s="10"/>
      <c r="E21" s="10"/>
      <c r="F21" s="45"/>
      <c r="G21" s="45"/>
    </row>
    <row r="22" spans="1:7" ht="12.75" customHeight="1">
      <c r="A22" s="11" t="s">
        <v>220</v>
      </c>
      <c r="B22" s="10">
        <v>0.022727272727272707</v>
      </c>
      <c r="C22" s="10"/>
      <c r="D22" s="10"/>
      <c r="E22" s="10"/>
      <c r="F22" s="45"/>
      <c r="G22" s="45"/>
    </row>
    <row r="23" spans="1:7" ht="12.75" customHeight="1">
      <c r="A23" s="9" t="s">
        <v>45</v>
      </c>
      <c r="B23" s="48">
        <v>0.08694827511919877</v>
      </c>
      <c r="C23" s="48"/>
      <c r="D23" s="48"/>
      <c r="E23" s="48"/>
      <c r="F23" s="45"/>
      <c r="G23" s="45"/>
    </row>
    <row r="24" spans="1:10" ht="12.75" customHeight="1">
      <c r="A24" s="12" t="s">
        <v>162</v>
      </c>
      <c r="B24" s="47">
        <v>0.020947706515230907</v>
      </c>
      <c r="C24" s="47"/>
      <c r="D24" s="47"/>
      <c r="E24" s="47"/>
      <c r="F24" s="45"/>
      <c r="G24" s="45"/>
      <c r="J24" s="45"/>
    </row>
    <row r="25" spans="1:10" ht="12.75" customHeight="1">
      <c r="A25" s="9" t="s">
        <v>163</v>
      </c>
      <c r="B25" s="48">
        <v>0.03455148250249356</v>
      </c>
      <c r="C25" s="48"/>
      <c r="D25" s="48"/>
      <c r="E25" s="48"/>
      <c r="F25" s="45"/>
      <c r="G25" s="45"/>
      <c r="J25" s="45"/>
    </row>
    <row r="26" spans="1:10" ht="12.75" customHeight="1">
      <c r="A26" s="9" t="s">
        <v>243</v>
      </c>
      <c r="B26" s="48">
        <v>0.05440643855890057</v>
      </c>
      <c r="C26" s="48"/>
      <c r="D26" s="48"/>
      <c r="E26" s="48"/>
      <c r="F26" s="45"/>
      <c r="G26" s="45"/>
      <c r="J26" s="45"/>
    </row>
    <row r="27" spans="1:10" ht="12.75" customHeight="1">
      <c r="A27" s="46" t="s">
        <v>164</v>
      </c>
      <c r="B27" s="93">
        <v>0.078</v>
      </c>
      <c r="C27" s="93"/>
      <c r="D27" s="93"/>
      <c r="E27" s="93"/>
      <c r="F27" s="45"/>
      <c r="G27" s="45"/>
      <c r="J27" s="45"/>
    </row>
    <row r="28" spans="1:10" ht="12.75" customHeight="1">
      <c r="A28" s="46" t="s">
        <v>165</v>
      </c>
      <c r="B28" s="49">
        <v>2.363812437447558</v>
      </c>
      <c r="C28" s="49"/>
      <c r="D28" s="49"/>
      <c r="E28" s="49"/>
      <c r="F28" s="45"/>
      <c r="G28" s="45"/>
      <c r="J28" s="45"/>
    </row>
    <row r="29" spans="1:10" ht="12.75" customHeight="1">
      <c r="A29" s="46" t="s">
        <v>194</v>
      </c>
      <c r="B29" s="142">
        <f>B24/(B76-B24)</f>
        <v>0.04241929726513771</v>
      </c>
      <c r="C29" s="142"/>
      <c r="D29" s="142"/>
      <c r="E29" s="142"/>
      <c r="F29" s="45"/>
      <c r="G29" s="45"/>
      <c r="J29" s="45"/>
    </row>
    <row r="30" spans="1:7" ht="12.75" customHeight="1">
      <c r="A30" s="46"/>
      <c r="B30" s="50"/>
      <c r="C30" s="50"/>
      <c r="D30" s="50"/>
      <c r="E30" s="45"/>
      <c r="F30" s="45"/>
      <c r="G30" s="45"/>
    </row>
    <row r="31" spans="1:7" ht="12.75" customHeight="1">
      <c r="A31" s="46"/>
      <c r="B31" s="50"/>
      <c r="C31" s="50"/>
      <c r="D31" s="50"/>
      <c r="E31" s="45"/>
      <c r="F31" s="45"/>
      <c r="G31" s="45"/>
    </row>
    <row r="32" spans="1:6" ht="12.75" customHeight="1">
      <c r="A32" s="1" t="s">
        <v>46</v>
      </c>
      <c r="B32" s="110" t="s">
        <v>240</v>
      </c>
      <c r="C32" s="111"/>
      <c r="D32" s="148" t="s">
        <v>112</v>
      </c>
      <c r="E32" s="113"/>
      <c r="F32" s="109" t="s">
        <v>185</v>
      </c>
    </row>
    <row r="33" spans="1:7" ht="12.75" customHeight="1" thickBot="1">
      <c r="A33" s="147" t="s">
        <v>218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212</v>
      </c>
    </row>
    <row r="34" spans="1:7" ht="12.75" customHeight="1">
      <c r="A34" s="2" t="s">
        <v>47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203</v>
      </c>
    </row>
    <row r="35" spans="1:7" ht="12.75" customHeight="1">
      <c r="A35" s="2" t="s">
        <v>48</v>
      </c>
      <c r="B35" s="27">
        <v>16902.86345066667</v>
      </c>
      <c r="C35" s="27"/>
      <c r="D35" s="27"/>
      <c r="E35" s="27"/>
      <c r="F35" s="53">
        <f>E35-B35</f>
        <v>-16902.86345066667</v>
      </c>
      <c r="G35" s="46" t="s">
        <v>204</v>
      </c>
    </row>
    <row r="36" spans="1:7" ht="12.75" customHeight="1">
      <c r="A36" s="2" t="s">
        <v>49</v>
      </c>
      <c r="B36" s="27">
        <v>10779.629728824</v>
      </c>
      <c r="C36" s="27"/>
      <c r="D36" s="27"/>
      <c r="E36" s="27"/>
      <c r="F36" s="53">
        <f>E36-B36</f>
        <v>-10779.629728824</v>
      </c>
      <c r="G36" s="46" t="s">
        <v>204</v>
      </c>
    </row>
    <row r="37" spans="1:6" ht="12.75" customHeight="1">
      <c r="A37" s="13" t="s">
        <v>166</v>
      </c>
      <c r="B37" s="35">
        <v>27802.493179490673</v>
      </c>
      <c r="C37" s="35"/>
      <c r="D37" s="35"/>
      <c r="E37" s="35"/>
      <c r="F37" s="53"/>
    </row>
    <row r="38" spans="1:7" ht="12.75" customHeight="1">
      <c r="A38" s="4" t="s">
        <v>167</v>
      </c>
      <c r="B38" s="30">
        <v>15060</v>
      </c>
      <c r="C38" s="30"/>
      <c r="D38" s="30"/>
      <c r="E38" s="30"/>
      <c r="F38" s="53">
        <f>E38-B38</f>
        <v>-15060</v>
      </c>
      <c r="G38" s="46" t="s">
        <v>206</v>
      </c>
    </row>
    <row r="39" spans="1:6" ht="12.75" customHeight="1">
      <c r="A39" s="4" t="s">
        <v>50</v>
      </c>
      <c r="B39" s="54">
        <v>42862.49317949067</v>
      </c>
      <c r="C39" s="54"/>
      <c r="D39" s="54"/>
      <c r="E39" s="54"/>
      <c r="F39" s="53"/>
    </row>
    <row r="40" spans="2:6" ht="12.75" customHeight="1">
      <c r="B40" s="20" t="s">
        <v>51</v>
      </c>
      <c r="D40" s="20" t="s">
        <v>51</v>
      </c>
      <c r="E40" s="20" t="s">
        <v>51</v>
      </c>
      <c r="F40" s="137"/>
    </row>
    <row r="41" spans="1:6" ht="12.75" customHeight="1">
      <c r="A41" s="1" t="s">
        <v>52</v>
      </c>
      <c r="B41" s="55"/>
      <c r="E41" s="20"/>
      <c r="F41" s="137"/>
    </row>
    <row r="42" spans="1:7" ht="12.75" customHeight="1">
      <c r="A42" s="13" t="s">
        <v>53</v>
      </c>
      <c r="B42" s="35">
        <v>4971.551975010253</v>
      </c>
      <c r="C42" s="35"/>
      <c r="D42" s="35"/>
      <c r="E42" s="35"/>
      <c r="F42" s="53">
        <f>E42-B42</f>
        <v>-4971.551975010253</v>
      </c>
      <c r="G42" s="46" t="s">
        <v>205</v>
      </c>
    </row>
    <row r="43" spans="1:7" ht="12.75" customHeight="1">
      <c r="A43" s="26" t="s">
        <v>221</v>
      </c>
      <c r="B43" s="27">
        <v>962.2912185000001</v>
      </c>
      <c r="C43" s="27"/>
      <c r="D43" s="27"/>
      <c r="E43" s="27"/>
      <c r="F43" s="53">
        <f>E43-B43</f>
        <v>-962.2912185000001</v>
      </c>
      <c r="G43" s="46" t="s">
        <v>199</v>
      </c>
    </row>
    <row r="44" spans="1:7" ht="12.75" customHeight="1">
      <c r="A44" s="26" t="s">
        <v>168</v>
      </c>
      <c r="B44" s="27">
        <v>911.1363741373987</v>
      </c>
      <c r="C44" s="27"/>
      <c r="D44" s="27"/>
      <c r="E44" s="27"/>
      <c r="F44" s="53">
        <f>E44-B44</f>
        <v>-911.1363741373987</v>
      </c>
      <c r="G44" s="46" t="s">
        <v>199</v>
      </c>
    </row>
    <row r="45" spans="1:7" ht="12.75" customHeight="1">
      <c r="A45" s="4" t="s">
        <v>54</v>
      </c>
      <c r="B45" s="27">
        <v>9278.119058657045</v>
      </c>
      <c r="C45" s="27"/>
      <c r="D45" s="27"/>
      <c r="E45" s="27"/>
      <c r="F45" s="53">
        <f>E45-B45</f>
        <v>-9278.119058657045</v>
      </c>
      <c r="G45" s="46" t="s">
        <v>207</v>
      </c>
    </row>
    <row r="46" spans="1:7" ht="12.75" customHeight="1">
      <c r="A46" s="13" t="s">
        <v>55</v>
      </c>
      <c r="B46" s="35">
        <v>16123.098626304698</v>
      </c>
      <c r="C46" s="36"/>
      <c r="D46" s="35"/>
      <c r="E46" s="35"/>
      <c r="F46" s="53"/>
      <c r="G46" s="46"/>
    </row>
    <row r="47" spans="1:7" ht="12.75" customHeight="1">
      <c r="A47" s="2" t="s">
        <v>56</v>
      </c>
      <c r="B47" s="27">
        <v>1350</v>
      </c>
      <c r="C47" s="37"/>
      <c r="D47" s="27"/>
      <c r="E47" s="27"/>
      <c r="F47" s="53">
        <f>E47-B47</f>
        <v>-1350</v>
      </c>
      <c r="G47" s="46" t="s">
        <v>211</v>
      </c>
    </row>
    <row r="48" spans="1:7" ht="12.75" customHeight="1">
      <c r="A48" s="95" t="s">
        <v>169</v>
      </c>
      <c r="B48" s="27">
        <v>24541.45103709209</v>
      </c>
      <c r="C48" s="37"/>
      <c r="D48" s="27"/>
      <c r="E48" s="27"/>
      <c r="F48" s="53"/>
      <c r="G48" s="46" t="s">
        <v>208</v>
      </c>
    </row>
    <row r="49" spans="1:7" ht="12.75" customHeight="1">
      <c r="A49" s="80" t="s">
        <v>222</v>
      </c>
      <c r="B49" s="27">
        <v>847.9435160938898</v>
      </c>
      <c r="C49" s="37"/>
      <c r="D49" s="27"/>
      <c r="E49" s="27"/>
      <c r="F49" s="53"/>
      <c r="G49" s="46"/>
    </row>
    <row r="50" spans="1:6" ht="12.75" customHeight="1">
      <c r="A50" s="97" t="s">
        <v>170</v>
      </c>
      <c r="B50" s="30">
        <v>25389.39455318598</v>
      </c>
      <c r="C50" s="39"/>
      <c r="D50" s="30"/>
      <c r="E50" s="30"/>
      <c r="F50" s="53">
        <f>E50-B50</f>
        <v>-25389.39455318598</v>
      </c>
    </row>
    <row r="51" spans="1:6" ht="12.75" customHeight="1">
      <c r="A51" s="57" t="s">
        <v>52</v>
      </c>
      <c r="B51" s="54">
        <v>42862.49317949067</v>
      </c>
      <c r="C51" s="54"/>
      <c r="D51" s="54"/>
      <c r="E51" s="54"/>
      <c r="F51" s="137"/>
    </row>
    <row r="52" spans="1:5" ht="12.75" customHeight="1">
      <c r="A52" s="58"/>
      <c r="B52" s="37"/>
      <c r="C52" s="37"/>
      <c r="D52" s="37"/>
      <c r="E52" s="37"/>
    </row>
    <row r="53" spans="1:6" ht="12.75" customHeight="1">
      <c r="A53" s="46" t="s">
        <v>223</v>
      </c>
      <c r="B53" s="69">
        <v>25378.960968504</v>
      </c>
      <c r="C53" s="69"/>
      <c r="D53" s="69"/>
      <c r="E53" s="69"/>
      <c r="F53" s="70"/>
    </row>
    <row r="54" spans="1:6" ht="13.5" customHeight="1">
      <c r="A54" s="46" t="s">
        <v>237</v>
      </c>
      <c r="B54" s="69">
        <v>0</v>
      </c>
      <c r="C54" s="69"/>
      <c r="D54" s="69"/>
      <c r="E54" s="69"/>
      <c r="F54" s="45"/>
    </row>
    <row r="55" spans="1:6" ht="13.5" customHeight="1">
      <c r="A55" s="61"/>
      <c r="B55" s="59"/>
      <c r="C55" s="59"/>
      <c r="D55" s="59"/>
      <c r="E55" s="59"/>
      <c r="F55" s="98" t="s">
        <v>185</v>
      </c>
    </row>
    <row r="56" spans="1:6" ht="15" customHeight="1" thickBot="1">
      <c r="A56" s="7" t="s">
        <v>57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6" ht="12.75" customHeight="1">
      <c r="A57" s="46" t="s">
        <v>171</v>
      </c>
      <c r="B57" s="64">
        <f>B34-B105</f>
        <v>120</v>
      </c>
      <c r="C57" s="64"/>
      <c r="D57" s="64"/>
      <c r="E57" s="64"/>
      <c r="F57" s="53"/>
    </row>
    <row r="58" spans="1:6" ht="12.75" customHeight="1">
      <c r="A58" s="15" t="s">
        <v>173</v>
      </c>
      <c r="B58" s="66">
        <f>B105+B35+B36-B42-B43-B44</f>
        <v>20837.513611843024</v>
      </c>
      <c r="C58" s="66"/>
      <c r="D58" s="66"/>
      <c r="E58" s="66"/>
      <c r="F58" s="53"/>
    </row>
    <row r="59" spans="1:6" ht="12.75" customHeight="1">
      <c r="A59" s="15" t="s">
        <v>172</v>
      </c>
      <c r="B59" s="67">
        <f>B38</f>
        <v>15060</v>
      </c>
      <c r="C59" s="67"/>
      <c r="D59" s="67"/>
      <c r="E59" s="67"/>
      <c r="F59" s="53"/>
    </row>
    <row r="60" spans="1:6" ht="12.75" customHeight="1">
      <c r="A60" s="15" t="s">
        <v>58</v>
      </c>
      <c r="B60" s="66">
        <f>B57+B58+B59</f>
        <v>36017.513611843024</v>
      </c>
      <c r="C60" s="66"/>
      <c r="D60" s="66"/>
      <c r="E60" s="66"/>
      <c r="F60" s="53"/>
    </row>
    <row r="61" spans="1:6" ht="12.75" customHeight="1">
      <c r="A61" s="65"/>
      <c r="B61" s="66"/>
      <c r="C61" s="66"/>
      <c r="D61" s="66"/>
      <c r="E61" s="66"/>
      <c r="F61" s="53"/>
    </row>
    <row r="62" spans="1:6" ht="12.75" customHeight="1">
      <c r="A62" s="15" t="s">
        <v>59</v>
      </c>
      <c r="B62" s="66">
        <f>B45+B47</f>
        <v>10628.119058657045</v>
      </c>
      <c r="C62" s="66"/>
      <c r="D62" s="66"/>
      <c r="E62" s="66"/>
      <c r="F62" s="53"/>
    </row>
    <row r="63" spans="1:6" ht="12.75" customHeight="1">
      <c r="A63" s="15" t="s">
        <v>60</v>
      </c>
      <c r="B63" s="67">
        <f>B50</f>
        <v>25389.39455318598</v>
      </c>
      <c r="C63" s="67"/>
      <c r="D63" s="67"/>
      <c r="E63" s="67"/>
      <c r="F63" s="53"/>
    </row>
    <row r="64" spans="1:6" ht="12.75" customHeight="1">
      <c r="A64" s="15" t="s">
        <v>174</v>
      </c>
      <c r="B64" s="66">
        <f>B62+B63</f>
        <v>36017.513611843024</v>
      </c>
      <c r="C64" s="66"/>
      <c r="D64" s="66"/>
      <c r="E64" s="66"/>
      <c r="F64" s="53"/>
    </row>
    <row r="65" spans="1:6" ht="12.75" customHeight="1">
      <c r="A65" s="65"/>
      <c r="B65" s="66"/>
      <c r="C65" s="66"/>
      <c r="D65" s="66"/>
      <c r="E65" s="66"/>
      <c r="F65" s="53"/>
    </row>
    <row r="66" spans="1:6" ht="12.75" customHeight="1" thickBot="1">
      <c r="A66" s="7" t="s">
        <v>61</v>
      </c>
      <c r="B66" s="68"/>
      <c r="C66" s="68"/>
      <c r="D66" s="68"/>
      <c r="E66" s="68"/>
      <c r="F66" s="53"/>
    </row>
    <row r="67" spans="1:6" ht="12.75" customHeight="1">
      <c r="A67" s="9" t="s">
        <v>62</v>
      </c>
      <c r="B67" s="69">
        <f>B58</f>
        <v>20837.513611843024</v>
      </c>
      <c r="C67" s="69"/>
      <c r="D67" s="69"/>
      <c r="E67" s="69"/>
      <c r="F67" s="53"/>
    </row>
    <row r="68" spans="1:6" ht="12.75" customHeight="1">
      <c r="A68" s="9" t="s">
        <v>63</v>
      </c>
      <c r="B68" s="67">
        <f>B47+B50-B38</f>
        <v>11679.394553185979</v>
      </c>
      <c r="C68" s="67"/>
      <c r="D68" s="67"/>
      <c r="E68" s="67"/>
      <c r="F68" s="53"/>
    </row>
    <row r="69" spans="1:6" ht="12.75" customHeight="1">
      <c r="A69" s="17" t="s">
        <v>175</v>
      </c>
      <c r="B69" s="66">
        <f>B68-B67</f>
        <v>-9158.119058657045</v>
      </c>
      <c r="C69" s="66"/>
      <c r="D69" s="66"/>
      <c r="E69" s="66"/>
      <c r="F69" s="53"/>
    </row>
    <row r="70" spans="1:5" ht="12.75" customHeight="1">
      <c r="A70" s="17" t="s">
        <v>64</v>
      </c>
      <c r="B70" s="69"/>
      <c r="C70" s="69"/>
      <c r="D70" s="69"/>
      <c r="E70" s="69"/>
    </row>
    <row r="71" spans="2:5" ht="12.75" customHeight="1">
      <c r="B71" s="59"/>
      <c r="C71" s="59"/>
      <c r="D71" s="59"/>
      <c r="E71" s="59"/>
    </row>
    <row r="72" spans="1:5" ht="12.75" customHeight="1" thickBot="1">
      <c r="A72" s="7" t="s">
        <v>65</v>
      </c>
      <c r="E72" s="20"/>
    </row>
    <row r="73" spans="1:6" ht="12.75" customHeight="1">
      <c r="A73" s="9" t="s">
        <v>66</v>
      </c>
      <c r="B73" s="69">
        <f>B35/B3*365</f>
        <v>152.41324319439667</v>
      </c>
      <c r="C73" s="69"/>
      <c r="D73" s="69"/>
      <c r="E73" s="69"/>
      <c r="F73" s="70"/>
    </row>
    <row r="74" spans="1:6" ht="12.75" customHeight="1">
      <c r="A74" s="9" t="s">
        <v>67</v>
      </c>
      <c r="B74" s="69">
        <f>B36/B4*365</f>
        <v>162</v>
      </c>
      <c r="C74" s="69"/>
      <c r="D74" s="69"/>
      <c r="E74" s="69"/>
      <c r="F74" s="70"/>
    </row>
    <row r="75" spans="1:5" ht="12.75" customHeight="1">
      <c r="A75" s="9" t="s">
        <v>68</v>
      </c>
      <c r="B75" s="69">
        <f>B42/B53*365</f>
        <v>71.50081806464543</v>
      </c>
      <c r="C75" s="69"/>
      <c r="D75" s="69"/>
      <c r="E75" s="69"/>
    </row>
    <row r="76" spans="1:5" ht="12.75" customHeight="1">
      <c r="A76" s="9" t="s">
        <v>69</v>
      </c>
      <c r="B76" s="47">
        <f>B67/B3</f>
        <v>0.5147726368128569</v>
      </c>
      <c r="C76" s="47"/>
      <c r="D76" s="47"/>
      <c r="E76" s="47"/>
    </row>
    <row r="77" spans="1:5" ht="12.75" customHeight="1">
      <c r="A77" s="46" t="s">
        <v>176</v>
      </c>
      <c r="B77" s="71">
        <f>B62/B9</f>
        <v>3.019708329710404</v>
      </c>
      <c r="C77" s="71"/>
      <c r="D77" s="71"/>
      <c r="E77" s="71"/>
    </row>
    <row r="78" spans="1:5" ht="12.75" customHeight="1">
      <c r="A78" s="46" t="s">
        <v>177</v>
      </c>
      <c r="B78" s="100">
        <f>B62/B16</f>
        <v>12.534068563329651</v>
      </c>
      <c r="C78" s="100"/>
      <c r="D78" s="100"/>
      <c r="E78" s="100"/>
    </row>
    <row r="79" spans="1:5" ht="12.75" customHeight="1">
      <c r="A79" s="46"/>
      <c r="B79" s="100"/>
      <c r="C79" s="100"/>
      <c r="D79" s="100"/>
      <c r="E79" s="100"/>
    </row>
    <row r="80" spans="1:5" ht="12.75" customHeight="1">
      <c r="A80" s="41" t="s">
        <v>193</v>
      </c>
      <c r="B80" s="108">
        <f aca="true" t="shared" si="2" ref="B80:E81">B35/B$3</f>
        <v>0.4175705292997169</v>
      </c>
      <c r="C80" s="108" t="e">
        <f t="shared" si="2"/>
        <v>#DIV/0!</v>
      </c>
      <c r="D80" s="108" t="e">
        <f t="shared" si="2"/>
        <v>#DIV/0!</v>
      </c>
      <c r="E80" s="108" t="e">
        <f t="shared" si="2"/>
        <v>#DIV/0!</v>
      </c>
    </row>
    <row r="81" spans="1:5" ht="12.75" customHeight="1">
      <c r="A81" s="41" t="s">
        <v>191</v>
      </c>
      <c r="B81" s="108">
        <f t="shared" si="2"/>
        <v>0.2663013698630137</v>
      </c>
      <c r="C81" s="108" t="e">
        <f t="shared" si="2"/>
        <v>#DIV/0!</v>
      </c>
      <c r="D81" s="108" t="e">
        <f t="shared" si="2"/>
        <v>#DIV/0!</v>
      </c>
      <c r="E81" s="108" t="e">
        <f t="shared" si="2"/>
        <v>#DIV/0!</v>
      </c>
    </row>
    <row r="82" spans="1:5" ht="12.75" customHeight="1">
      <c r="A82" s="41" t="s">
        <v>192</v>
      </c>
      <c r="B82" s="108">
        <f>B42/B3</f>
        <v>0.12281786430477287</v>
      </c>
      <c r="C82" s="108" t="e">
        <f>C42/C3</f>
        <v>#DIV/0!</v>
      </c>
      <c r="D82" s="108" t="e">
        <f>D42/D3</f>
        <v>#DIV/0!</v>
      </c>
      <c r="E82" s="108" t="e">
        <f>E42/E3</f>
        <v>#DIV/0!</v>
      </c>
    </row>
    <row r="83" spans="1:5" ht="12.75" customHeight="1">
      <c r="A83" s="41" t="s">
        <v>241</v>
      </c>
      <c r="B83" s="108">
        <f>(B43+B44)/B3</f>
        <v>0.046281398045100966</v>
      </c>
      <c r="C83" s="108" t="e">
        <f>(C43+C44)/C3</f>
        <v>#DIV/0!</v>
      </c>
      <c r="D83" s="108" t="e">
        <f>(D43+D44)/D3</f>
        <v>#DIV/0!</v>
      </c>
      <c r="E83" s="136" t="e">
        <f>(E43+E44)/E3</f>
        <v>#DIV/0!</v>
      </c>
    </row>
    <row r="84" spans="1:5" ht="12.75" customHeight="1">
      <c r="A84" s="41" t="s">
        <v>242</v>
      </c>
      <c r="B84" s="72">
        <f>B80+B81-B82-B83</f>
        <v>0.5147726368128568</v>
      </c>
      <c r="C84" s="72" t="e">
        <f>C80+C81-C82-C83</f>
        <v>#DIV/0!</v>
      </c>
      <c r="D84" s="72" t="e">
        <f>D80+D81-D82-D83</f>
        <v>#DIV/0!</v>
      </c>
      <c r="E84" s="72" t="e">
        <f>E80+E81-E82-E83</f>
        <v>#DIV/0!</v>
      </c>
    </row>
    <row r="85" spans="1:5" ht="12.75" customHeight="1">
      <c r="A85" s="41" t="s">
        <v>195</v>
      </c>
      <c r="B85" s="100"/>
      <c r="C85" s="100"/>
      <c r="D85" s="100"/>
      <c r="E85" s="100"/>
    </row>
    <row r="86" spans="2:5" ht="12.75" customHeight="1">
      <c r="B86" s="100"/>
      <c r="C86" s="100"/>
      <c r="D86" s="100"/>
      <c r="E86" s="100"/>
    </row>
    <row r="87" spans="2:5" ht="12.75" customHeight="1">
      <c r="B87" s="100"/>
      <c r="C87" s="100"/>
      <c r="D87" s="100"/>
      <c r="E87" s="100"/>
    </row>
    <row r="88" spans="1:5" ht="12.75" customHeight="1">
      <c r="A88" s="46"/>
      <c r="B88" s="100"/>
      <c r="C88" s="100"/>
      <c r="D88" s="100"/>
      <c r="E88" s="100"/>
    </row>
    <row r="89" spans="2:4" ht="11.25" customHeight="1">
      <c r="B89" s="72"/>
      <c r="C89" s="72"/>
      <c r="D89" s="72"/>
    </row>
    <row r="90" spans="1:4" ht="11.25" customHeight="1">
      <c r="A90" s="14" t="s">
        <v>209</v>
      </c>
      <c r="B90" s="59"/>
      <c r="D90" s="59"/>
    </row>
    <row r="91" spans="1:4" ht="11.25" customHeight="1">
      <c r="A91" s="14" t="s">
        <v>227</v>
      </c>
      <c r="B91" s="73"/>
      <c r="C91" s="73"/>
      <c r="D91" s="73"/>
    </row>
    <row r="92" ht="11.25" customHeight="1">
      <c r="A92" s="14" t="s">
        <v>226</v>
      </c>
    </row>
    <row r="93" spans="1:11" ht="11.25" customHeight="1">
      <c r="A93" s="14" t="s">
        <v>113</v>
      </c>
      <c r="B93" s="122"/>
      <c r="C93" s="123">
        <v>0.2</v>
      </c>
      <c r="D93" s="123">
        <v>0.2</v>
      </c>
      <c r="E93" s="123">
        <v>0.1</v>
      </c>
      <c r="F93" s="83"/>
      <c r="H93" s="78"/>
      <c r="I93" s="78"/>
      <c r="J93" s="78"/>
      <c r="K93" s="78"/>
    </row>
    <row r="94" spans="1:11" ht="11.25" customHeight="1">
      <c r="A94" s="61" t="s">
        <v>187</v>
      </c>
      <c r="B94" s="124">
        <v>0.6</v>
      </c>
      <c r="C94" s="124">
        <v>0.6</v>
      </c>
      <c r="D94" s="124">
        <v>0.6</v>
      </c>
      <c r="E94" s="124">
        <v>0.6</v>
      </c>
      <c r="F94" s="83"/>
      <c r="H94" s="78"/>
      <c r="I94" s="78"/>
      <c r="J94" s="78"/>
      <c r="K94" s="78"/>
    </row>
    <row r="95" spans="1:11" ht="11.25" customHeight="1">
      <c r="A95" s="61" t="s">
        <v>186</v>
      </c>
      <c r="B95" s="125">
        <v>0.213</v>
      </c>
      <c r="C95" s="125">
        <v>0.2</v>
      </c>
      <c r="D95" s="125">
        <v>0.2</v>
      </c>
      <c r="E95" s="125">
        <v>0.2</v>
      </c>
      <c r="F95" s="83"/>
      <c r="H95" s="78"/>
      <c r="I95" s="78"/>
      <c r="J95" s="78"/>
      <c r="K95" s="78"/>
    </row>
    <row r="96" spans="1:11" ht="11.25" customHeight="1">
      <c r="A96" s="74" t="s">
        <v>188</v>
      </c>
      <c r="B96" s="125"/>
      <c r="C96" s="125"/>
      <c r="D96" s="125"/>
      <c r="E96" s="126"/>
      <c r="F96" s="83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H97" s="78"/>
      <c r="I97" s="78"/>
      <c r="J97" s="78"/>
      <c r="K97" s="78"/>
    </row>
    <row r="98" spans="1:11" ht="11.25" customHeight="1">
      <c r="A98" s="14" t="s">
        <v>189</v>
      </c>
      <c r="B98" s="127"/>
      <c r="C98" s="124">
        <v>0.09836065573770503</v>
      </c>
      <c r="D98" s="124">
        <v>0.09836065573770503</v>
      </c>
      <c r="E98" s="124">
        <v>0.09836065573770503</v>
      </c>
      <c r="F98" s="83"/>
      <c r="H98" s="78"/>
      <c r="I98" s="78"/>
      <c r="J98" s="78"/>
      <c r="K98" s="78"/>
    </row>
    <row r="99" spans="1:6" ht="11.25" customHeight="1">
      <c r="A99" s="14" t="s">
        <v>114</v>
      </c>
      <c r="B99" s="128">
        <v>0.078</v>
      </c>
      <c r="C99" s="128">
        <v>0.08</v>
      </c>
      <c r="D99" s="128">
        <v>0.08</v>
      </c>
      <c r="E99" s="128">
        <v>0.08</v>
      </c>
      <c r="F99" s="86"/>
    </row>
    <row r="100" spans="1:6" ht="11.25" customHeight="1">
      <c r="A100" s="14" t="s">
        <v>197</v>
      </c>
      <c r="B100" s="125"/>
      <c r="C100" s="129"/>
      <c r="D100" s="129"/>
      <c r="E100" s="129"/>
      <c r="F100" s="86"/>
    </row>
    <row r="101" spans="1:6" ht="11.25" customHeight="1">
      <c r="A101" s="14" t="s">
        <v>196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6" ht="11.25" customHeight="1">
      <c r="A102" s="14" t="s">
        <v>115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6" ht="11.25" customHeight="1">
      <c r="A103" s="61"/>
      <c r="B103" s="130"/>
      <c r="C103" s="131"/>
      <c r="D103" s="131"/>
      <c r="E103" s="126"/>
      <c r="F103" s="86"/>
    </row>
    <row r="104" spans="1:6" ht="11.25" customHeight="1">
      <c r="A104" s="14" t="s">
        <v>228</v>
      </c>
      <c r="B104" s="126"/>
      <c r="C104" s="126"/>
      <c r="D104" s="126"/>
      <c r="E104" s="126"/>
      <c r="F104" s="86"/>
    </row>
    <row r="105" spans="1:6" ht="11.25" customHeight="1">
      <c r="A105" s="61" t="s">
        <v>79</v>
      </c>
      <c r="B105" s="133">
        <v>0</v>
      </c>
      <c r="C105" s="133">
        <v>0</v>
      </c>
      <c r="D105" s="133">
        <v>0</v>
      </c>
      <c r="E105" s="126"/>
      <c r="F105" s="86"/>
    </row>
    <row r="106" spans="1:6" ht="11.25" customHeight="1">
      <c r="A106" s="14" t="s">
        <v>230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6" ht="11.25" customHeight="1">
      <c r="A107" s="14" t="s">
        <v>229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6" ht="11.25" customHeight="1">
      <c r="A108" s="18" t="s">
        <v>232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6" ht="11.25" customHeight="1">
      <c r="A109" s="14" t="s">
        <v>231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6" ht="11.25" customHeight="1">
      <c r="A110" s="61" t="s">
        <v>238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6" ht="11.25" customHeight="1">
      <c r="A111" s="14" t="s">
        <v>233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6" ht="11.25" customHeight="1">
      <c r="A112" s="14" t="s">
        <v>234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6" ht="11.25" customHeight="1">
      <c r="A113" s="14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6" ht="11.25" customHeight="1">
      <c r="A114" s="61" t="s">
        <v>190</v>
      </c>
      <c r="B114" s="22"/>
      <c r="C114" s="22"/>
      <c r="D114" s="22"/>
      <c r="F114" s="86"/>
    </row>
    <row r="115" spans="2:6" ht="11.25" customHeight="1">
      <c r="B115" s="86"/>
      <c r="C115" s="86"/>
      <c r="D115" s="86"/>
      <c r="E115" s="86"/>
      <c r="F115" s="86"/>
    </row>
    <row r="116" spans="1:6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185</v>
      </c>
    </row>
    <row r="118" spans="1:7" ht="13.5" customHeight="1" thickBot="1">
      <c r="A118" s="7" t="s">
        <v>57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6" t="s">
        <v>171</v>
      </c>
      <c r="B119" s="76">
        <f aca="true" t="shared" si="3" ref="B119:E121">B57/1000</f>
        <v>0.12</v>
      </c>
      <c r="C119" s="76">
        <f t="shared" si="3"/>
        <v>0</v>
      </c>
      <c r="D119" s="76">
        <f t="shared" si="3"/>
        <v>0</v>
      </c>
      <c r="E119" s="76">
        <f t="shared" si="3"/>
        <v>0</v>
      </c>
      <c r="G119" s="59" t="e">
        <f>#REF!-C119</f>
        <v>#REF!</v>
      </c>
    </row>
    <row r="120" spans="1:7" ht="13.5" customHeight="1">
      <c r="A120" s="15" t="s">
        <v>173</v>
      </c>
      <c r="B120" s="76">
        <f t="shared" si="3"/>
        <v>20.837513611843022</v>
      </c>
      <c r="C120" s="76">
        <f t="shared" si="3"/>
        <v>0</v>
      </c>
      <c r="D120" s="76">
        <f t="shared" si="3"/>
        <v>0</v>
      </c>
      <c r="E120" s="76">
        <f t="shared" si="3"/>
        <v>0</v>
      </c>
      <c r="G120" s="59" t="e">
        <f>#REF!-C120</f>
        <v>#REF!</v>
      </c>
    </row>
    <row r="121" spans="1:7" ht="13.5" customHeight="1">
      <c r="A121" s="15" t="s">
        <v>172</v>
      </c>
      <c r="B121" s="103">
        <f t="shared" si="3"/>
        <v>15.06</v>
      </c>
      <c r="C121" s="103">
        <f t="shared" si="3"/>
        <v>0</v>
      </c>
      <c r="D121" s="103">
        <f t="shared" si="3"/>
        <v>0</v>
      </c>
      <c r="E121" s="103">
        <f t="shared" si="3"/>
        <v>0</v>
      </c>
      <c r="G121" s="59" t="e">
        <f>#REF!-C121</f>
        <v>#REF!</v>
      </c>
    </row>
    <row r="122" spans="1:7" ht="13.5" customHeight="1">
      <c r="A122" s="15" t="s">
        <v>58</v>
      </c>
      <c r="B122" s="37">
        <f>B119+B120+B121</f>
        <v>36.01751361184302</v>
      </c>
      <c r="C122" s="37">
        <f>C119+C120+C121</f>
        <v>0</v>
      </c>
      <c r="D122" s="37">
        <f>D119+D120+D121</f>
        <v>0</v>
      </c>
      <c r="E122" s="37">
        <f>E119+E120+E121</f>
        <v>0</v>
      </c>
      <c r="G122" s="59"/>
    </row>
    <row r="123" spans="1:7" ht="13.5" customHeight="1">
      <c r="A123" s="65"/>
      <c r="B123" s="37"/>
      <c r="C123" s="37"/>
      <c r="D123" s="37"/>
      <c r="E123" s="37"/>
      <c r="G123" s="59"/>
    </row>
    <row r="124" spans="1:7" ht="13.5" customHeight="1">
      <c r="A124" s="15" t="s">
        <v>59</v>
      </c>
      <c r="B124" s="37">
        <f aca="true" t="shared" si="4" ref="B124:E125">B62/1000</f>
        <v>10.628119058657045</v>
      </c>
      <c r="C124" s="37">
        <f t="shared" si="4"/>
        <v>0</v>
      </c>
      <c r="D124" s="37">
        <f t="shared" si="4"/>
        <v>0</v>
      </c>
      <c r="E124" s="37">
        <f t="shared" si="4"/>
        <v>0</v>
      </c>
      <c r="G124" s="59" t="e">
        <f>#REF!-C124</f>
        <v>#REF!</v>
      </c>
    </row>
    <row r="125" spans="1:7" ht="13.5" customHeight="1">
      <c r="A125" s="15" t="s">
        <v>60</v>
      </c>
      <c r="B125" s="39">
        <f t="shared" si="4"/>
        <v>25.38939455318598</v>
      </c>
      <c r="C125" s="39">
        <f t="shared" si="4"/>
        <v>0</v>
      </c>
      <c r="D125" s="39">
        <f t="shared" si="4"/>
        <v>0</v>
      </c>
      <c r="E125" s="39">
        <f t="shared" si="4"/>
        <v>0</v>
      </c>
      <c r="G125" s="59" t="e">
        <f>#REF!-C125</f>
        <v>#REF!</v>
      </c>
    </row>
    <row r="126" spans="1:7" ht="13.5" customHeight="1">
      <c r="A126" s="15" t="s">
        <v>174</v>
      </c>
      <c r="B126" s="37">
        <f>B124+B125</f>
        <v>36.01751361184303</v>
      </c>
      <c r="C126" s="37">
        <f>C124+C125</f>
        <v>0</v>
      </c>
      <c r="D126" s="37">
        <f>D124+D125</f>
        <v>0</v>
      </c>
      <c r="E126" s="37">
        <f>E124+E125</f>
        <v>0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ht="11.25" customHeight="1"/>
    <row r="129" spans="2:7" ht="11.25" customHeight="1">
      <c r="B129" s="86"/>
      <c r="C129" s="86"/>
      <c r="D129" s="86"/>
      <c r="E129" s="86"/>
      <c r="F129" s="86"/>
      <c r="G129" s="106" t="s">
        <v>185</v>
      </c>
    </row>
    <row r="130" spans="2:7" ht="12.75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62</v>
      </c>
      <c r="B131" s="69">
        <f>B120</f>
        <v>20.837513611843022</v>
      </c>
      <c r="C131" s="69">
        <f>C120</f>
        <v>0</v>
      </c>
      <c r="D131" s="69">
        <f>D120</f>
        <v>0</v>
      </c>
      <c r="E131" s="69">
        <f>E120</f>
        <v>0</v>
      </c>
      <c r="G131" s="69" t="e">
        <f>#REF!-C131</f>
        <v>#REF!</v>
      </c>
    </row>
    <row r="132" spans="1:7" ht="12">
      <c r="A132" s="46" t="s">
        <v>63</v>
      </c>
      <c r="B132" s="67">
        <f>B68/1000</f>
        <v>11.679394553185979</v>
      </c>
      <c r="C132" s="67">
        <f>C68/1000</f>
        <v>0</v>
      </c>
      <c r="D132" s="67">
        <f>D68/1000</f>
        <v>0</v>
      </c>
      <c r="E132" s="67">
        <f>E68/1000</f>
        <v>0</v>
      </c>
      <c r="G132" s="69" t="e">
        <f>#REF!-C132</f>
        <v>#REF!</v>
      </c>
    </row>
    <row r="133" spans="1:7" ht="12">
      <c r="A133" s="17" t="s">
        <v>175</v>
      </c>
      <c r="B133" s="66">
        <f>B132-B131</f>
        <v>-9.158119058657043</v>
      </c>
      <c r="C133" s="66">
        <f>C132-C131</f>
        <v>0</v>
      </c>
      <c r="D133" s="66">
        <f>D132-D131</f>
        <v>0</v>
      </c>
      <c r="E133" s="66">
        <f>E132-E131</f>
        <v>0</v>
      </c>
      <c r="G133" s="69" t="e">
        <f>#REF!-C133</f>
        <v>#REF!</v>
      </c>
    </row>
    <row r="134" spans="1:6" ht="12">
      <c r="A134" s="17" t="s">
        <v>64</v>
      </c>
      <c r="B134" s="69"/>
      <c r="C134" s="69"/>
      <c r="D134" s="69"/>
      <c r="E134" s="69"/>
      <c r="F134" s="53"/>
    </row>
    <row r="135" spans="3:4" ht="12">
      <c r="C135" s="51"/>
      <c r="D135" s="51"/>
    </row>
    <row r="136" spans="3:4" ht="12">
      <c r="C136" s="51"/>
      <c r="D136" s="51"/>
    </row>
  </sheetData>
  <sheetProtection/>
  <printOptions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6"/>
  <sheetViews>
    <sheetView showGridLines="0" tabSelected="1" view="pageBreakPreview" zoomScale="140" zoomScaleNormal="130" zoomScaleSheetLayoutView="14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6" width="9.421875" style="22" customWidth="1"/>
    <col min="7" max="7" width="2.421875" style="22" customWidth="1"/>
    <col min="8" max="8" width="9.421875" style="22" customWidth="1"/>
    <col min="9" max="13" width="7.140625" style="22" customWidth="1"/>
    <col min="14" max="16384" width="11.421875" style="22" customWidth="1"/>
  </cols>
  <sheetData>
    <row r="1" spans="1:4" ht="15" customHeight="1">
      <c r="A1" s="19" t="s">
        <v>80</v>
      </c>
      <c r="C1" s="21"/>
      <c r="D1" s="21"/>
    </row>
    <row r="2" spans="1:13" ht="12.75" customHeight="1" thickBot="1">
      <c r="A2" s="145" t="s">
        <v>156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13" ht="12.75" customHeight="1">
      <c r="A3" s="26" t="s">
        <v>0</v>
      </c>
      <c r="B3" s="27">
        <v>32850</v>
      </c>
      <c r="C3" s="27">
        <f>B3*(1+C93)</f>
        <v>43739.775</v>
      </c>
      <c r="D3" s="27">
        <f>C3*(1+D93)</f>
        <v>43302.37725</v>
      </c>
      <c r="E3" s="27">
        <f>D3*(1+E93)</f>
        <v>32909.80671</v>
      </c>
      <c r="F3" s="27">
        <f>E3*(1+F93)</f>
        <v>40479.0622533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13" ht="12.75" customHeight="1">
      <c r="A4" s="79" t="s">
        <v>2</v>
      </c>
      <c r="B4" s="27">
        <f>B3*B94</f>
        <v>17804.7</v>
      </c>
      <c r="C4" s="27">
        <f>C3*C94</f>
        <v>23182.08075</v>
      </c>
      <c r="D4" s="27">
        <f>D3*D94</f>
        <v>26111.333481749996</v>
      </c>
      <c r="E4" s="27">
        <f>E3*E94</f>
        <v>20206.621319939997</v>
      </c>
      <c r="F4" s="27">
        <f>F3*F94</f>
        <v>24287.43735198</v>
      </c>
      <c r="I4" s="28">
        <f>B4/B3</f>
        <v>0.542</v>
      </c>
      <c r="J4" s="28">
        <f>C4/C3</f>
        <v>0.53</v>
      </c>
      <c r="K4" s="28">
        <f>D4/D3</f>
        <v>0.603</v>
      </c>
      <c r="L4" s="28">
        <f>E4/E3</f>
        <v>0.614</v>
      </c>
      <c r="M4" s="28">
        <f>F4/F3</f>
        <v>0.6</v>
      </c>
    </row>
    <row r="5" spans="1:13" ht="12.75" customHeight="1">
      <c r="A5" s="79" t="s">
        <v>3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</v>
      </c>
      <c r="F5" s="27">
        <f>F3*F95</f>
        <v>8622.040259952899</v>
      </c>
      <c r="I5" s="28">
        <f>B5/B3</f>
        <v>0.174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2.75" customHeight="1">
      <c r="A6" s="29" t="s">
        <v>117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aca="true" t="shared" si="0" ref="I6:K11">B6/B$3</f>
        <v>0.716</v>
      </c>
      <c r="J6" s="32">
        <f t="shared" si="0"/>
        <v>0.6900000000000001</v>
      </c>
      <c r="K6" s="32">
        <f t="shared" si="0"/>
        <v>0.817</v>
      </c>
      <c r="L6" s="32">
        <f aca="true" t="shared" si="1" ref="L6:M11">E6/E$3</f>
        <v>0.829</v>
      </c>
      <c r="M6" s="32">
        <f t="shared" si="1"/>
        <v>0.813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13" s="31" customFormat="1" ht="12.75" customHeight="1">
      <c r="A7" s="34" t="s">
        <v>1</v>
      </c>
      <c r="B7" s="35">
        <f>B3-B6</f>
        <v>9329.400000000001</v>
      </c>
      <c r="C7" s="36">
        <f>C3-C6</f>
        <v>13559.330249999999</v>
      </c>
      <c r="D7" s="35">
        <f>D3-D6</f>
        <v>7924.3350367500025</v>
      </c>
      <c r="E7" s="35">
        <f>E3-E6</f>
        <v>5627.576947410002</v>
      </c>
      <c r="F7" s="35">
        <f>F3-F6</f>
        <v>7569.584641367102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1"/>
        <v>0.17100000000000007</v>
      </c>
      <c r="M7" s="28">
        <f t="shared" si="1"/>
        <v>0.18700000000000006</v>
      </c>
    </row>
    <row r="8" spans="1:15" ht="12.75" customHeight="1">
      <c r="A8" s="101" t="s">
        <v>29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0.09190719430998444</v>
      </c>
      <c r="K8" s="38">
        <f t="shared" si="0"/>
        <v>0.09768516808162074</v>
      </c>
      <c r="L8" s="38">
        <f t="shared" si="1"/>
        <v>0.1203288744566437</v>
      </c>
      <c r="M8" s="38">
        <f t="shared" si="1"/>
        <v>0.1000517248808013</v>
      </c>
      <c r="N8" s="31"/>
      <c r="O8" s="31"/>
    </row>
    <row r="9" spans="1:13" ht="12.75" customHeight="1">
      <c r="A9" s="26" t="s">
        <v>4</v>
      </c>
      <c r="B9" s="27">
        <f>B7-B8</f>
        <v>5669.4000000000015</v>
      </c>
      <c r="C9" s="27">
        <f>C7-C8</f>
        <v>9539.330249999999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0.08531483191837932</v>
      </c>
      <c r="L9" s="28">
        <f t="shared" si="1"/>
        <v>0.050671125543356364</v>
      </c>
      <c r="M9" s="28">
        <f t="shared" si="1"/>
        <v>0.08694827511919877</v>
      </c>
    </row>
    <row r="10" spans="1:13" ht="12.75" customHeight="1">
      <c r="A10" s="29" t="s">
        <v>5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0.04843835616438356</v>
      </c>
      <c r="J10" s="32">
        <f t="shared" si="0"/>
        <v>0.036378787956728165</v>
      </c>
      <c r="K10" s="32">
        <f t="shared" si="0"/>
        <v>0.03912394902060487</v>
      </c>
      <c r="L10" s="32">
        <f t="shared" si="1"/>
        <v>0.05223731683229932</v>
      </c>
      <c r="M10" s="32">
        <f t="shared" si="1"/>
        <v>0.03853844217630865</v>
      </c>
    </row>
    <row r="11" spans="1:13" ht="12.75" customHeight="1">
      <c r="A11" s="34" t="s">
        <v>81</v>
      </c>
      <c r="B11" s="35">
        <f>B9-B10</f>
        <v>4078.2000000000016</v>
      </c>
      <c r="C11" s="37">
        <f>C9-C10</f>
        <v>7948.130249999999</v>
      </c>
      <c r="D11" s="35">
        <f>D9-D10</f>
        <v>2000.1750367500024</v>
      </c>
      <c r="E11" s="35">
        <f>E9-E10</f>
        <v>-51.5430525899983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0.046190882897774455</v>
      </c>
      <c r="L11" s="28">
        <f t="shared" si="1"/>
        <v>-0.0015661912889429518</v>
      </c>
      <c r="M11" s="28">
        <f t="shared" si="1"/>
        <v>0.04840983294289013</v>
      </c>
    </row>
    <row r="12" spans="1:13" ht="12.75" customHeight="1">
      <c r="A12" s="34" t="s">
        <v>17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13" ht="12.75" customHeight="1">
      <c r="A13" s="29" t="s">
        <v>82</v>
      </c>
      <c r="B13" s="30">
        <f>B99*(B47+B45)</f>
        <v>321.63111968184955</v>
      </c>
      <c r="C13" s="37">
        <f>C99*(C47+C45)</f>
        <v>292.4264621069219</v>
      </c>
      <c r="D13" s="30">
        <f>D99*(D47+D45)</f>
        <v>578.2375046672578</v>
      </c>
      <c r="E13" s="30">
        <f>E99*(E47+E45)</f>
        <v>606.827443042417</v>
      </c>
      <c r="F13" s="30">
        <f>F99*(F47+F45)</f>
        <v>828.9932865752495</v>
      </c>
      <c r="I13" s="32">
        <f aca="true" t="shared" si="2" ref="I13:K16">B13/B$3</f>
        <v>0.009790901664592072</v>
      </c>
      <c r="J13" s="32">
        <f t="shared" si="2"/>
        <v>0.006685595938866213</v>
      </c>
      <c r="K13" s="32">
        <f t="shared" si="2"/>
        <v>0.013353481757569275</v>
      </c>
      <c r="L13" s="32">
        <f aca="true" t="shared" si="3" ref="L13:M16">E13/E$3</f>
        <v>0.018439106871388156</v>
      </c>
      <c r="M13" s="32">
        <f t="shared" si="3"/>
        <v>0.02047955758924892</v>
      </c>
    </row>
    <row r="14" spans="1:13" ht="12.75" customHeight="1">
      <c r="A14" s="79" t="s">
        <v>8</v>
      </c>
      <c r="B14" s="35">
        <f>B11+B12-B13</f>
        <v>3756.568880318152</v>
      </c>
      <c r="C14" s="35">
        <f>C11+C12-C13</f>
        <v>7655.703787893077</v>
      </c>
      <c r="D14" s="35">
        <f>D11+D12-D13</f>
        <v>1421.9375320827446</v>
      </c>
      <c r="E14" s="35">
        <f>E11+E12-E13</f>
        <v>441.6295043675847</v>
      </c>
      <c r="F14" s="35">
        <f>F11+F12-F13</f>
        <v>1130.591354791853</v>
      </c>
      <c r="I14" s="28">
        <f t="shared" si="2"/>
        <v>0.11435521705686916</v>
      </c>
      <c r="J14" s="28">
        <f t="shared" si="2"/>
        <v>0.17502842179442113</v>
      </c>
      <c r="K14" s="28">
        <f t="shared" si="2"/>
        <v>0.032837401140205176</v>
      </c>
      <c r="L14" s="28">
        <f t="shared" si="3"/>
        <v>0.013419389188736584</v>
      </c>
      <c r="M14" s="28">
        <f t="shared" si="3"/>
        <v>0.027930275353641208</v>
      </c>
    </row>
    <row r="15" spans="1:13" ht="12.75" customHeight="1">
      <c r="A15" s="29" t="s">
        <v>9</v>
      </c>
      <c r="B15" s="30">
        <f>B14*B102</f>
        <v>939.142220079538</v>
      </c>
      <c r="C15" s="30">
        <f>C14*C102</f>
        <v>1913.9259469732692</v>
      </c>
      <c r="D15" s="30">
        <f>D14*D102</f>
        <v>355.48438302068615</v>
      </c>
      <c r="E15" s="30">
        <f>E14*E102</f>
        <v>110.40737609189617</v>
      </c>
      <c r="F15" s="30">
        <f>F14*F102</f>
        <v>282.64783869796327</v>
      </c>
      <c r="I15" s="32">
        <f t="shared" si="2"/>
        <v>0.02858880426421729</v>
      </c>
      <c r="J15" s="32">
        <f t="shared" si="2"/>
        <v>0.04375710544860528</v>
      </c>
      <c r="K15" s="32">
        <f t="shared" si="2"/>
        <v>0.008209350285051294</v>
      </c>
      <c r="L15" s="32">
        <f t="shared" si="3"/>
        <v>0.003354847297184146</v>
      </c>
      <c r="M15" s="32">
        <f t="shared" si="3"/>
        <v>0.006982568838410302</v>
      </c>
    </row>
    <row r="16" spans="1:13" ht="12.75" customHeight="1">
      <c r="A16" s="4" t="s">
        <v>120</v>
      </c>
      <c r="B16" s="30">
        <f>B14-B15</f>
        <v>2817.426660238614</v>
      </c>
      <c r="C16" s="30">
        <f>C14-C15</f>
        <v>5741.777840919807</v>
      </c>
      <c r="D16" s="30">
        <f>D14-D15</f>
        <v>1066.4531490620584</v>
      </c>
      <c r="E16" s="30">
        <f>E14-E15</f>
        <v>331.22212827568853</v>
      </c>
      <c r="F16" s="30">
        <f>F14-F15</f>
        <v>847.9435160938898</v>
      </c>
      <c r="I16" s="28">
        <f t="shared" si="2"/>
        <v>0.08576641279265187</v>
      </c>
      <c r="J16" s="28">
        <f t="shared" si="2"/>
        <v>0.13127131634581585</v>
      </c>
      <c r="K16" s="28">
        <f t="shared" si="2"/>
        <v>0.02462805085515388</v>
      </c>
      <c r="L16" s="28">
        <f t="shared" si="3"/>
        <v>0.01006454189155244</v>
      </c>
      <c r="M16" s="28">
        <f t="shared" si="3"/>
        <v>0.020947706515230907</v>
      </c>
    </row>
    <row r="17" spans="5:6" ht="12.75" customHeight="1">
      <c r="E17" s="20"/>
      <c r="F17" s="20"/>
    </row>
    <row r="18" spans="1:10" ht="12.75" customHeight="1" thickBot="1">
      <c r="A18" s="42" t="s">
        <v>83</v>
      </c>
      <c r="B18" s="43"/>
      <c r="C18" s="44"/>
      <c r="D18" s="44"/>
      <c r="E18" s="44"/>
      <c r="F18" s="44"/>
      <c r="G18" s="45"/>
      <c r="H18" s="45"/>
      <c r="J18" s="23"/>
    </row>
    <row r="19" spans="1:10" ht="12.75" customHeight="1">
      <c r="A19" s="46" t="s">
        <v>84</v>
      </c>
      <c r="B19" s="47">
        <v>0.41</v>
      </c>
      <c r="C19" s="47">
        <f>C93</f>
        <v>0.3315</v>
      </c>
      <c r="D19" s="47">
        <f>D93</f>
        <v>-0.01</v>
      </c>
      <c r="E19" s="47">
        <f>E93</f>
        <v>-0.24</v>
      </c>
      <c r="F19" s="47">
        <f>F93</f>
        <v>0.23</v>
      </c>
      <c r="G19" s="45"/>
      <c r="H19" s="45"/>
      <c r="J19" s="23"/>
    </row>
    <row r="20" spans="1:8" ht="12.75" customHeight="1">
      <c r="A20" s="46" t="s">
        <v>19</v>
      </c>
      <c r="B20" s="48">
        <f>B7/B3</f>
        <v>0.28400000000000003</v>
      </c>
      <c r="C20" s="48">
        <f>C7/C3</f>
        <v>0.30999999999999994</v>
      </c>
      <c r="D20" s="48">
        <f>D7/D3</f>
        <v>0.18300000000000008</v>
      </c>
      <c r="E20" s="48">
        <f>E7/E3</f>
        <v>0.17100000000000007</v>
      </c>
      <c r="F20" s="48">
        <f>F7/F3</f>
        <v>0.18700000000000006</v>
      </c>
      <c r="G20" s="45"/>
      <c r="H20" s="45"/>
    </row>
    <row r="21" spans="1:8" ht="12.75" customHeight="1">
      <c r="A21" s="9" t="s">
        <v>85</v>
      </c>
      <c r="B21" s="10">
        <f>B8/B3</f>
        <v>0.11141552511415526</v>
      </c>
      <c r="C21" s="10">
        <f>C8/C3</f>
        <v>0.09190719430998444</v>
      </c>
      <c r="D21" s="10">
        <f>D8/D3</f>
        <v>0.09768516808162074</v>
      </c>
      <c r="E21" s="10">
        <f>E8/E3</f>
        <v>0.1203288744566437</v>
      </c>
      <c r="F21" s="10">
        <f>F8/F3</f>
        <v>0.1000517248808013</v>
      </c>
      <c r="G21" s="45"/>
      <c r="H21" s="45"/>
    </row>
    <row r="22" spans="1:8" ht="12.75" customHeight="1">
      <c r="A22" s="11" t="s">
        <v>86</v>
      </c>
      <c r="B22" s="10" t="s">
        <v>44</v>
      </c>
      <c r="C22" s="10">
        <f>C8/B8-1</f>
        <v>0.09836065573770503</v>
      </c>
      <c r="D22" s="10">
        <f>D8/C8-1</f>
        <v>0.052238805970149294</v>
      </c>
      <c r="E22" s="10">
        <f>E8/D8-1</f>
        <v>-0.06382978723404253</v>
      </c>
      <c r="F22" s="10">
        <f>F8/E8-1</f>
        <v>0.022727272727272707</v>
      </c>
      <c r="G22" s="45"/>
      <c r="H22" s="45"/>
    </row>
    <row r="23" spans="1:8" ht="12.75" customHeight="1">
      <c r="A23" s="46" t="s">
        <v>28</v>
      </c>
      <c r="B23" s="48">
        <f>B9/B3</f>
        <v>0.1725844748858448</v>
      </c>
      <c r="C23" s="48">
        <f>C9/C3</f>
        <v>0.21809280569001552</v>
      </c>
      <c r="D23" s="48">
        <f>D9/D3</f>
        <v>0.08531483191837932</v>
      </c>
      <c r="E23" s="48">
        <f>E9/E3</f>
        <v>0.050671125543356364</v>
      </c>
      <c r="F23" s="48">
        <f>F9/F3</f>
        <v>0.08694827511919877</v>
      </c>
      <c r="G23" s="45"/>
      <c r="H23" s="45"/>
    </row>
    <row r="24" spans="1:11" ht="12.75" customHeight="1">
      <c r="A24" s="92" t="s">
        <v>30</v>
      </c>
      <c r="B24" s="47">
        <f>B16/B3</f>
        <v>0.08576641279265187</v>
      </c>
      <c r="C24" s="47">
        <f>C16/C3</f>
        <v>0.13127131634581585</v>
      </c>
      <c r="D24" s="47">
        <f>D16/D3</f>
        <v>0.02462805085515388</v>
      </c>
      <c r="E24" s="47">
        <f>E16/E3</f>
        <v>0.01006454189155244</v>
      </c>
      <c r="F24" s="47">
        <f>F16/F3</f>
        <v>0.020947706515230907</v>
      </c>
      <c r="G24" s="45"/>
      <c r="H24" s="45"/>
      <c r="K24" s="45"/>
    </row>
    <row r="25" spans="1:11" ht="12.75" customHeight="1">
      <c r="A25" s="92" t="s">
        <v>32</v>
      </c>
      <c r="B25" s="48">
        <f>B16/B48</f>
        <v>0.17849244138983547</v>
      </c>
      <c r="C25" s="48">
        <f>C16/C48</f>
        <v>0.3299493464888513</v>
      </c>
      <c r="D25" s="48">
        <f>D16/D48</f>
        <v>0.046079479862424055</v>
      </c>
      <c r="E25" s="48">
        <f>E16/E48</f>
        <v>0.013681082055158536</v>
      </c>
      <c r="F25" s="48">
        <f>F16/F48</f>
        <v>0.03455148250249356</v>
      </c>
      <c r="G25" s="45"/>
      <c r="H25" s="45"/>
      <c r="K25" s="45"/>
    </row>
    <row r="26" spans="1:11" ht="12.75" customHeight="1">
      <c r="A26" s="92" t="s">
        <v>244</v>
      </c>
      <c r="B26" s="48">
        <f>B11/B60</f>
        <v>0.16452838825410113</v>
      </c>
      <c r="C26" s="48">
        <f>C11/C60</f>
        <v>0.27523487253105855</v>
      </c>
      <c r="D26" s="48">
        <f>D11/D60</f>
        <v>0.05990592348920491</v>
      </c>
      <c r="E26" s="48">
        <f>E11/E60</f>
        <v>-0.001574226772252053</v>
      </c>
      <c r="F26" s="48">
        <f>F11/F60</f>
        <v>0.05440643855890057</v>
      </c>
      <c r="G26" s="45"/>
      <c r="H26" s="45"/>
      <c r="K26" s="45"/>
    </row>
    <row r="27" spans="1:11" ht="12.75" customHeight="1">
      <c r="A27" s="46" t="s">
        <v>18</v>
      </c>
      <c r="B27" s="93">
        <f>B99</f>
        <v>0.052</v>
      </c>
      <c r="C27" s="93">
        <f>C99</f>
        <v>0.051</v>
      </c>
      <c r="D27" s="93">
        <f>D99</f>
        <v>0.063</v>
      </c>
      <c r="E27" s="93">
        <f>E99</f>
        <v>0.074</v>
      </c>
      <c r="F27" s="93">
        <f>F99</f>
        <v>0.078</v>
      </c>
      <c r="G27" s="45"/>
      <c r="H27" s="45"/>
      <c r="K27" s="45"/>
    </row>
    <row r="28" spans="1:11" ht="12.75" customHeight="1">
      <c r="A28" s="46" t="s">
        <v>128</v>
      </c>
      <c r="B28" s="49">
        <f>B11/B13</f>
        <v>12.679743191622961</v>
      </c>
      <c r="C28" s="49">
        <f>C11/C13</f>
        <v>27.17992822104406</v>
      </c>
      <c r="D28" s="49">
        <f>D11/D13</f>
        <v>3.459089077767426</v>
      </c>
      <c r="E28" s="49">
        <f>E11/E13</f>
        <v>-0.08493856561855502</v>
      </c>
      <c r="F28" s="49">
        <f>F11/F13</f>
        <v>2.363812437447558</v>
      </c>
      <c r="G28" s="45"/>
      <c r="H28" s="45"/>
      <c r="K28" s="45"/>
    </row>
    <row r="29" spans="1:11" ht="12.7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8" ht="12.75" customHeight="1">
      <c r="A30" s="46"/>
      <c r="B30" s="50"/>
      <c r="C30" s="50"/>
      <c r="D30" s="50"/>
      <c r="E30" s="45"/>
      <c r="F30" s="45"/>
      <c r="G30" s="45"/>
      <c r="H30" s="45"/>
    </row>
    <row r="31" spans="1:8" ht="12.75" customHeight="1">
      <c r="A31" s="46"/>
      <c r="B31" s="50"/>
      <c r="C31" s="50"/>
      <c r="D31" s="50"/>
      <c r="E31" s="45"/>
      <c r="F31" s="45"/>
      <c r="G31" s="45"/>
      <c r="H31" s="45"/>
    </row>
    <row r="32" spans="1:8" ht="12.75" customHeight="1">
      <c r="A32" s="19" t="s">
        <v>87</v>
      </c>
      <c r="B32" s="51"/>
      <c r="C32" s="51"/>
      <c r="D32" s="51"/>
      <c r="H32" s="109" t="s">
        <v>23</v>
      </c>
    </row>
    <row r="33" spans="1:8" ht="12.75" customHeight="1" thickBot="1">
      <c r="A33" s="144" t="s">
        <v>156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2.75" customHeight="1">
      <c r="A34" s="26" t="s">
        <v>11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>
        <f>F34-C34</f>
        <v>-510</v>
      </c>
    </row>
    <row r="35" spans="1:8" ht="12.75" customHeight="1">
      <c r="A35" s="26" t="s">
        <v>12</v>
      </c>
      <c r="B35" s="27">
        <f aca="true" t="shared" si="4" ref="B35:F36">B3/365*B106</f>
        <v>8640</v>
      </c>
      <c r="C35" s="27">
        <f t="shared" si="4"/>
        <v>11836.739111111112</v>
      </c>
      <c r="D35" s="27">
        <f t="shared" si="4"/>
        <v>13257.147804444448</v>
      </c>
      <c r="E35" s="27">
        <f t="shared" si="4"/>
        <v>13522.290760533335</v>
      </c>
      <c r="F35" s="27">
        <f t="shared" si="4"/>
        <v>16902.86345066667</v>
      </c>
      <c r="H35" s="69">
        <f>F35-C35</f>
        <v>5066.124339555559</v>
      </c>
    </row>
    <row r="36" spans="1:8" ht="12.75" customHeight="1">
      <c r="A36" s="26" t="s">
        <v>13</v>
      </c>
      <c r="B36" s="27">
        <f t="shared" si="4"/>
        <v>7350</v>
      </c>
      <c r="C36" s="27">
        <f t="shared" si="4"/>
        <v>9844.44525</v>
      </c>
      <c r="D36" s="27">
        <f t="shared" si="4"/>
        <v>11803.75349175</v>
      </c>
      <c r="E36" s="27">
        <f t="shared" si="4"/>
        <v>9688.106112299998</v>
      </c>
      <c r="F36" s="27">
        <f t="shared" si="4"/>
        <v>10779.629728824</v>
      </c>
      <c r="H36" s="69">
        <f>F36-C36</f>
        <v>935.1844788239996</v>
      </c>
    </row>
    <row r="37" spans="1:8" ht="12.75" customHeight="1">
      <c r="A37" s="40" t="s">
        <v>109</v>
      </c>
      <c r="B37" s="35">
        <f>SUM(B34:B36)</f>
        <v>16680</v>
      </c>
      <c r="C37" s="35">
        <f>SUM(C34:C36)</f>
        <v>22311.18436111111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2.75" customHeight="1">
      <c r="A38" s="29" t="s">
        <v>110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>
        <f>F38-C38</f>
        <v>-1230</v>
      </c>
    </row>
    <row r="39" spans="1:8" ht="12.75" customHeight="1">
      <c r="A39" s="29" t="s">
        <v>88</v>
      </c>
      <c r="B39" s="54">
        <f>B37+B38</f>
        <v>31980</v>
      </c>
      <c r="C39" s="54">
        <f>C37+C38</f>
        <v>38601.18436111111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</v>
      </c>
      <c r="H39" s="69"/>
    </row>
    <row r="40" spans="4:8" ht="12.75" customHeight="1">
      <c r="D40" s="20" t="s">
        <v>51</v>
      </c>
      <c r="E40" s="20" t="s">
        <v>51</v>
      </c>
      <c r="F40" s="20" t="s">
        <v>51</v>
      </c>
      <c r="H40" s="20"/>
    </row>
    <row r="41" spans="1:8" ht="12.75" customHeight="1">
      <c r="A41" s="19" t="s">
        <v>89</v>
      </c>
      <c r="B41" s="55"/>
      <c r="E41" s="20"/>
      <c r="F41" s="20"/>
      <c r="H41" s="20"/>
    </row>
    <row r="42" spans="1:8" ht="12.75" customHeight="1">
      <c r="A42" s="40" t="s">
        <v>14</v>
      </c>
      <c r="B42" s="35">
        <f>B53/365*B109</f>
        <v>3810</v>
      </c>
      <c r="C42" s="35">
        <f>C53/365*C109</f>
        <v>5009.034009355078</v>
      </c>
      <c r="D42" s="35">
        <f>D53/365*D109</f>
        <v>5438.601743749577</v>
      </c>
      <c r="E42" s="35">
        <f>E53/365*E109</f>
        <v>4073.2068219804214</v>
      </c>
      <c r="F42" s="35">
        <f>F53/365*F109</f>
        <v>4971.551975010253</v>
      </c>
      <c r="H42" s="69">
        <f aca="true" t="shared" si="5" ref="H42:H50">F42-C42</f>
        <v>-37.48203434482457</v>
      </c>
    </row>
    <row r="43" spans="1:8" ht="12.75" customHeight="1">
      <c r="A43" s="26" t="s">
        <v>16</v>
      </c>
      <c r="B43" s="27">
        <v>2370</v>
      </c>
      <c r="C43" s="27">
        <v>3199.5</v>
      </c>
      <c r="D43" s="27">
        <v>2143.665</v>
      </c>
      <c r="E43" s="27">
        <v>1436.25555</v>
      </c>
      <c r="F43" s="27">
        <v>962.2912185000001</v>
      </c>
      <c r="H43" s="69">
        <f t="shared" si="5"/>
        <v>-2237.2087815</v>
      </c>
    </row>
    <row r="44" spans="1:8" ht="12.75" customHeight="1">
      <c r="A44" s="56" t="s">
        <v>121</v>
      </c>
      <c r="B44" s="27">
        <v>1012.788241129892</v>
      </c>
      <c r="C44" s="27">
        <v>1515.0223938267484</v>
      </c>
      <c r="D44" s="27">
        <v>980.0325536719934</v>
      </c>
      <c r="E44" s="27">
        <v>709.1126118362672</v>
      </c>
      <c r="F44" s="27">
        <v>911.1363741373987</v>
      </c>
      <c r="H44" s="69">
        <f t="shared" si="5"/>
        <v>-603.8860196893497</v>
      </c>
    </row>
    <row r="45" spans="1:8" ht="12.75" customHeight="1">
      <c r="A45" s="29" t="s">
        <v>90</v>
      </c>
      <c r="B45" s="27">
        <f>IF(B69&lt;0,(-B69+B34),0)</f>
        <v>4235.213840035569</v>
      </c>
      <c r="C45" s="27">
        <f>IF(C69&lt;0,(-C69+C34),0)</f>
        <v>3933.85219817494</v>
      </c>
      <c r="D45" s="27">
        <f>IF(D69&lt;0,(-D69+D34),0)</f>
        <v>7528.3730899564725</v>
      </c>
      <c r="E45" s="27">
        <f>IF(E69&lt;0,(-E69+E34),0)</f>
        <v>6700.370851924556</v>
      </c>
      <c r="F45" s="27">
        <f>IF(F69&lt;0,(-F69+F34),0)</f>
        <v>9278.119058657045</v>
      </c>
      <c r="H45" s="69">
        <f t="shared" si="5"/>
        <v>5344.266860482105</v>
      </c>
    </row>
    <row r="46" spans="1:8" ht="12.75" customHeight="1">
      <c r="A46" s="96" t="s">
        <v>124</v>
      </c>
      <c r="B46" s="35">
        <f>B42+B43+B44+B45</f>
        <v>11428.002081165461</v>
      </c>
      <c r="C46" s="36">
        <f>C42+C43+C44+C45</f>
        <v>13657.408601356765</v>
      </c>
      <c r="D46" s="35">
        <f>D42+D43+D44+D45</f>
        <v>16090.672387378043</v>
      </c>
      <c r="E46" s="36">
        <f>E42+E43+E44+E45</f>
        <v>12918.945835741244</v>
      </c>
      <c r="F46" s="35">
        <f>F42+F43+F44+F45</f>
        <v>16123.098626304698</v>
      </c>
      <c r="H46" s="69"/>
    </row>
    <row r="47" spans="1:8" ht="12.75" customHeight="1">
      <c r="A47" s="34" t="s">
        <v>91</v>
      </c>
      <c r="B47" s="27">
        <v>1950</v>
      </c>
      <c r="C47" s="37">
        <f>B47+C112</f>
        <v>1800</v>
      </c>
      <c r="D47" s="27">
        <f>C47+D112</f>
        <v>1650</v>
      </c>
      <c r="E47" s="37">
        <f>D47+E112</f>
        <v>1500</v>
      </c>
      <c r="F47" s="27">
        <f>E47+F112</f>
        <v>1350</v>
      </c>
      <c r="H47" s="69">
        <f t="shared" si="5"/>
        <v>-450</v>
      </c>
    </row>
    <row r="48" spans="1:8" ht="12.75" customHeight="1">
      <c r="A48" s="95" t="s">
        <v>178</v>
      </c>
      <c r="B48" s="27">
        <v>15784.571258595923</v>
      </c>
      <c r="C48" s="37">
        <f>B48+B49-C114</f>
        <v>17401.99791883454</v>
      </c>
      <c r="D48" s="27">
        <f>C48+C49</f>
        <v>23143.775759754346</v>
      </c>
      <c r="E48" s="37">
        <f>D48+D49</f>
        <v>24210.228908816403</v>
      </c>
      <c r="F48" s="27">
        <f>E48+E49</f>
        <v>24541.45103709209</v>
      </c>
      <c r="H48" s="69"/>
    </row>
    <row r="49" spans="1:8" ht="12.75" customHeight="1">
      <c r="A49" s="80" t="s">
        <v>92</v>
      </c>
      <c r="B49" s="27">
        <f>B16</f>
        <v>2817.426660238614</v>
      </c>
      <c r="C49" s="37">
        <f>C16</f>
        <v>5741.777840919807</v>
      </c>
      <c r="D49" s="27">
        <f>D16</f>
        <v>1066.4531490620584</v>
      </c>
      <c r="E49" s="37">
        <f>E16</f>
        <v>331.22212827568853</v>
      </c>
      <c r="F49" s="27">
        <f>F16</f>
        <v>847.9435160938898</v>
      </c>
      <c r="H49" s="69"/>
    </row>
    <row r="50" spans="1:8" ht="12.75" customHeight="1">
      <c r="A50" s="97" t="s">
        <v>122</v>
      </c>
      <c r="B50" s="30">
        <f>B48+B49</f>
        <v>18601.99791883454</v>
      </c>
      <c r="C50" s="39">
        <f>C48+C49</f>
        <v>23143.775759754346</v>
      </c>
      <c r="D50" s="30">
        <f>D48+D49</f>
        <v>24210.228908816403</v>
      </c>
      <c r="E50" s="39">
        <f>E48+E49</f>
        <v>24541.45103709209</v>
      </c>
      <c r="F50" s="30">
        <f>F48+F49</f>
        <v>25389.39455318598</v>
      </c>
      <c r="H50" s="69">
        <f t="shared" si="5"/>
        <v>2245.618793431633</v>
      </c>
    </row>
    <row r="51" spans="1:8" ht="12.75" customHeight="1">
      <c r="A51" s="57" t="s">
        <v>15</v>
      </c>
      <c r="B51" s="54">
        <f>B46+B47+B50</f>
        <v>31980</v>
      </c>
      <c r="C51" s="54">
        <f>C46+C47+C50</f>
        <v>38601.18436111111</v>
      </c>
      <c r="D51" s="54">
        <f>D46+D47+D50</f>
        <v>41950.901296194446</v>
      </c>
      <c r="E51" s="54">
        <f>E46+E47+E50</f>
        <v>38960.396872833335</v>
      </c>
      <c r="F51" s="54">
        <f>F46+F47+F50</f>
        <v>42862.49317949067</v>
      </c>
      <c r="H51" s="20"/>
    </row>
    <row r="52" spans="1:6" ht="12.75" customHeight="1">
      <c r="A52" s="58"/>
      <c r="B52" s="37"/>
      <c r="C52" s="37"/>
      <c r="D52" s="37"/>
      <c r="E52" s="37"/>
      <c r="F52" s="37"/>
    </row>
    <row r="53" spans="1:8" ht="12.75" customHeight="1">
      <c r="A53" s="46" t="s">
        <v>25</v>
      </c>
      <c r="B53" s="69">
        <v>20110</v>
      </c>
      <c r="C53" s="69">
        <f>C4+(C36-B36)</f>
        <v>25676.526</v>
      </c>
      <c r="D53" s="69">
        <f>D4+(D36-C36)</f>
        <v>28070.641723499997</v>
      </c>
      <c r="E53" s="69">
        <f>E4+(E36-D36)</f>
        <v>18090.973940489996</v>
      </c>
      <c r="F53" s="69">
        <f>F4+(F36-E36)</f>
        <v>25378.960968504</v>
      </c>
      <c r="H53" s="70"/>
    </row>
    <row r="54" spans="1:8" ht="13.5" customHeight="1">
      <c r="A54" s="46" t="s">
        <v>126</v>
      </c>
      <c r="B54" s="60"/>
      <c r="C54" s="69">
        <f>B48+B49-C48</f>
        <v>1200</v>
      </c>
      <c r="D54" s="69">
        <f>C48+C49-D48</f>
        <v>0</v>
      </c>
      <c r="E54" s="69">
        <f>D48+D49-E48</f>
        <v>0</v>
      </c>
      <c r="F54" s="69">
        <f>E48+E49-F48</f>
        <v>0</v>
      </c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23</v>
      </c>
    </row>
    <row r="56" spans="1:8" ht="15" customHeight="1" thickBot="1">
      <c r="A56" s="62" t="s">
        <v>93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2.75" customHeight="1">
      <c r="A57" s="46" t="s">
        <v>94</v>
      </c>
      <c r="B57" s="64">
        <f>B34-B105</f>
        <v>690</v>
      </c>
      <c r="C57" s="64">
        <f>C34-C105</f>
        <v>630</v>
      </c>
      <c r="D57" s="64">
        <f>D34-D105</f>
        <v>360</v>
      </c>
      <c r="E57" s="64">
        <f>E34-E105</f>
        <v>180</v>
      </c>
      <c r="F57" s="64">
        <f>F34-F105</f>
        <v>120</v>
      </c>
      <c r="H57" s="69">
        <f>F57-C57</f>
        <v>-510</v>
      </c>
    </row>
    <row r="58" spans="1:8" ht="12.75" customHeight="1">
      <c r="A58" s="65" t="s">
        <v>95</v>
      </c>
      <c r="B58" s="66">
        <f>B105+B35+B36-B42-B43-B44</f>
        <v>8797.211758870108</v>
      </c>
      <c r="C58" s="66">
        <f>C105+C35+C36-C42-C43-C44</f>
        <v>11957.627957929286</v>
      </c>
      <c r="D58" s="66">
        <f>D105+D35+D36-D42-D43-D44</f>
        <v>16498.601998772876</v>
      </c>
      <c r="E58" s="66">
        <f>E105+E35+E36-E42-E43-E44</f>
        <v>16991.821889016646</v>
      </c>
      <c r="F58" s="66">
        <f>F105+F35+F36-F42-F43-F44</f>
        <v>20837.513611843024</v>
      </c>
      <c r="H58" s="69">
        <f>F58-C58</f>
        <v>8879.885653913738</v>
      </c>
    </row>
    <row r="59" spans="1:8" ht="12.75" customHeight="1">
      <c r="A59" s="65" t="s">
        <v>96</v>
      </c>
      <c r="B59" s="67">
        <f>B38</f>
        <v>15300</v>
      </c>
      <c r="C59" s="67">
        <f>C38</f>
        <v>16290</v>
      </c>
      <c r="D59" s="67">
        <f>D38</f>
        <v>16530</v>
      </c>
      <c r="E59" s="67">
        <f>E38</f>
        <v>15570</v>
      </c>
      <c r="F59" s="67">
        <f>F38</f>
        <v>15060</v>
      </c>
      <c r="H59" s="69">
        <f>F59-C59</f>
        <v>-1230</v>
      </c>
    </row>
    <row r="60" spans="1:8" ht="12.75" customHeight="1">
      <c r="A60" s="65" t="s">
        <v>125</v>
      </c>
      <c r="B60" s="66">
        <f>B57+B58+B59</f>
        <v>24787.211758870108</v>
      </c>
      <c r="C60" s="66">
        <f>C57+C58+C59</f>
        <v>28877.627957929286</v>
      </c>
      <c r="D60" s="66">
        <f>D57+D58+D59</f>
        <v>33388.60199877288</v>
      </c>
      <c r="E60" s="66">
        <f>E57+E58+E59</f>
        <v>32741.821889016646</v>
      </c>
      <c r="F60" s="66">
        <f>F57+F58+F59</f>
        <v>36017.513611843024</v>
      </c>
      <c r="H60" s="69"/>
    </row>
    <row r="61" spans="1:8" ht="12.75" customHeight="1">
      <c r="A61" s="65"/>
      <c r="B61" s="66"/>
      <c r="C61" s="66"/>
      <c r="D61" s="66"/>
      <c r="E61" s="66"/>
      <c r="F61" s="66"/>
      <c r="H61" s="69"/>
    </row>
    <row r="62" spans="1:8" ht="12.75" customHeight="1">
      <c r="A62" s="65" t="s">
        <v>97</v>
      </c>
      <c r="B62" s="66">
        <f>B45+B47</f>
        <v>6185.213840035569</v>
      </c>
      <c r="C62" s="66">
        <f>C45+C47</f>
        <v>5733.85219817494</v>
      </c>
      <c r="D62" s="66">
        <f>D45+D47</f>
        <v>9178.373089956473</v>
      </c>
      <c r="E62" s="66">
        <f>E45+E47</f>
        <v>8200.370851924556</v>
      </c>
      <c r="F62" s="66">
        <f>F45+F47</f>
        <v>10628.119058657045</v>
      </c>
      <c r="H62" s="69">
        <f>F62-C62</f>
        <v>4894.266860482105</v>
      </c>
    </row>
    <row r="63" spans="1:8" ht="12.75" customHeight="1">
      <c r="A63" s="65" t="s">
        <v>31</v>
      </c>
      <c r="B63" s="67">
        <f>B50</f>
        <v>18601.99791883454</v>
      </c>
      <c r="C63" s="67">
        <f>C50</f>
        <v>23143.775759754346</v>
      </c>
      <c r="D63" s="67">
        <f>D50</f>
        <v>24210.228908816403</v>
      </c>
      <c r="E63" s="67">
        <f>E50</f>
        <v>24541.45103709209</v>
      </c>
      <c r="F63" s="67">
        <f>F50</f>
        <v>25389.39455318598</v>
      </c>
      <c r="H63" s="69">
        <f>F63-C63</f>
        <v>2245.618793431633</v>
      </c>
    </row>
    <row r="64" spans="1:8" ht="12.75" customHeight="1">
      <c r="A64" s="65" t="s">
        <v>21</v>
      </c>
      <c r="B64" s="66">
        <f>B62+B63</f>
        <v>24787.211758870108</v>
      </c>
      <c r="C64" s="66">
        <f>C62+C63</f>
        <v>28877.627957929286</v>
      </c>
      <c r="D64" s="66">
        <f>D62+D63</f>
        <v>33388.60199877288</v>
      </c>
      <c r="E64" s="66">
        <f>E62+E63</f>
        <v>32741.821889016646</v>
      </c>
      <c r="F64" s="66">
        <f>F62+F63</f>
        <v>36017.513611843024</v>
      </c>
      <c r="H64" s="20"/>
    </row>
    <row r="65" spans="1:8" ht="12.75" customHeight="1">
      <c r="A65" s="65"/>
      <c r="B65" s="66"/>
      <c r="C65" s="66"/>
      <c r="D65" s="66"/>
      <c r="E65" s="66"/>
      <c r="F65" s="66"/>
      <c r="H65" s="69"/>
    </row>
    <row r="66" spans="1:8" ht="12.75" customHeight="1" thickBot="1">
      <c r="A66" s="62" t="s">
        <v>98</v>
      </c>
      <c r="B66" s="68"/>
      <c r="C66" s="68"/>
      <c r="D66" s="68"/>
      <c r="E66" s="68"/>
      <c r="F66" s="68"/>
      <c r="H66" s="69"/>
    </row>
    <row r="67" spans="1:8" ht="12.75" customHeight="1">
      <c r="A67" s="46" t="s">
        <v>20</v>
      </c>
      <c r="B67" s="69">
        <f>B58</f>
        <v>8797.211758870108</v>
      </c>
      <c r="C67" s="69">
        <f>C58</f>
        <v>11957.627957929286</v>
      </c>
      <c r="D67" s="69">
        <f>D58</f>
        <v>16498.601998772876</v>
      </c>
      <c r="E67" s="69">
        <f>E58</f>
        <v>16991.821889016646</v>
      </c>
      <c r="F67" s="69">
        <f>F58</f>
        <v>20837.513611843024</v>
      </c>
      <c r="H67" s="69">
        <f>F67-C67</f>
        <v>8879.885653913738</v>
      </c>
    </row>
    <row r="68" spans="1:8" ht="12.75" customHeight="1">
      <c r="A68" s="46" t="s">
        <v>24</v>
      </c>
      <c r="B68" s="67">
        <f>B47+B50-B38</f>
        <v>5251.997918834539</v>
      </c>
      <c r="C68" s="67">
        <f>C47+C50-C38</f>
        <v>8653.775759754346</v>
      </c>
      <c r="D68" s="67">
        <f>D47+D50-D38</f>
        <v>9330.228908816403</v>
      </c>
      <c r="E68" s="67">
        <f>E47+E50-E38</f>
        <v>10471.45103709209</v>
      </c>
      <c r="F68" s="67">
        <f>F47+F50-F38</f>
        <v>11679.394553185979</v>
      </c>
      <c r="H68" s="69">
        <f>F68-C68</f>
        <v>3025.618793431633</v>
      </c>
    </row>
    <row r="69" spans="1:8" ht="12.75" customHeight="1">
      <c r="A69" s="44" t="s">
        <v>130</v>
      </c>
      <c r="B69" s="66">
        <f>B68-B67</f>
        <v>-3545.213840035569</v>
      </c>
      <c r="C69" s="66">
        <f>C68-C67</f>
        <v>-3303.85219817494</v>
      </c>
      <c r="D69" s="66">
        <f>D68-D67</f>
        <v>-7168.3730899564725</v>
      </c>
      <c r="E69" s="66">
        <f>E68-E67</f>
        <v>-6520.370851924556</v>
      </c>
      <c r="F69" s="66">
        <f>F68-F67</f>
        <v>-9158.119058657045</v>
      </c>
      <c r="H69" s="69">
        <f>F69-C69</f>
        <v>-5854.266860482105</v>
      </c>
    </row>
    <row r="70" spans="1:7" ht="12.75" customHeight="1">
      <c r="A70" s="44" t="s">
        <v>99</v>
      </c>
      <c r="B70" s="69"/>
      <c r="C70" s="69"/>
      <c r="D70" s="69"/>
      <c r="E70" s="69"/>
      <c r="F70" s="69"/>
      <c r="G70" s="53"/>
    </row>
    <row r="71" spans="2:7" ht="12.75" customHeight="1">
      <c r="B71" s="59"/>
      <c r="C71" s="59"/>
      <c r="D71" s="59"/>
      <c r="E71" s="59"/>
      <c r="F71" s="59"/>
      <c r="G71" s="53"/>
    </row>
    <row r="72" spans="1:6" ht="12.75" customHeight="1" thickBot="1">
      <c r="A72" s="62" t="s">
        <v>100</v>
      </c>
      <c r="E72" s="20"/>
      <c r="F72" s="20"/>
    </row>
    <row r="73" spans="1:8" ht="12.75" customHeight="1">
      <c r="A73" s="46" t="s">
        <v>101</v>
      </c>
      <c r="B73" s="69">
        <f aca="true" t="shared" si="6" ref="B73:F74">B35/B3*365</f>
        <v>95.99999999999999</v>
      </c>
      <c r="C73" s="69">
        <f t="shared" si="6"/>
        <v>98.77530864197531</v>
      </c>
      <c r="D73" s="69">
        <f t="shared" si="6"/>
        <v>111.74580371617412</v>
      </c>
      <c r="E73" s="69">
        <f t="shared" si="6"/>
        <v>149.97463130328632</v>
      </c>
      <c r="F73" s="69">
        <f t="shared" si="6"/>
        <v>152.41324319439667</v>
      </c>
      <c r="H73" s="70"/>
    </row>
    <row r="74" spans="1:8" ht="12.75" customHeight="1">
      <c r="A74" s="46" t="s">
        <v>102</v>
      </c>
      <c r="B74" s="69">
        <f t="shared" si="6"/>
        <v>150.67650676506764</v>
      </c>
      <c r="C74" s="69">
        <f t="shared" si="6"/>
        <v>155</v>
      </c>
      <c r="D74" s="69">
        <f t="shared" si="6"/>
        <v>165</v>
      </c>
      <c r="E74" s="69">
        <f t="shared" si="6"/>
        <v>175</v>
      </c>
      <c r="F74" s="69">
        <f t="shared" si="6"/>
        <v>162</v>
      </c>
      <c r="H74" s="70"/>
    </row>
    <row r="75" spans="1:6" ht="12.75" customHeight="1">
      <c r="A75" s="46" t="s">
        <v>103</v>
      </c>
      <c r="B75" s="69">
        <f>B42/B53*365</f>
        <v>69.15216310293387</v>
      </c>
      <c r="C75" s="69">
        <f>C42/C53*365</f>
        <v>71.20501478333179</v>
      </c>
      <c r="D75" s="69">
        <f>D42/D53*365</f>
        <v>70.71764358015126</v>
      </c>
      <c r="E75" s="69">
        <f>E42/E53*365</f>
        <v>82.18023501185729</v>
      </c>
      <c r="F75" s="69">
        <f>F42/F53*365</f>
        <v>71.50081806464543</v>
      </c>
    </row>
    <row r="76" spans="1:6" ht="12.75" customHeight="1">
      <c r="A76" s="46" t="s">
        <v>104</v>
      </c>
      <c r="B76" s="47">
        <f>B67/B3</f>
        <v>0.26779944471446293</v>
      </c>
      <c r="C76" s="47">
        <f>C67/C3</f>
        <v>0.27338110353629586</v>
      </c>
      <c r="D76" s="47">
        <f>D67/D3</f>
        <v>0.38100915114938355</v>
      </c>
      <c r="E76" s="47">
        <f>E67/E3</f>
        <v>0.5163148492103875</v>
      </c>
      <c r="F76" s="47">
        <f>F67/F3</f>
        <v>0.5147726368128569</v>
      </c>
    </row>
    <row r="77" spans="1:6" ht="12.75" customHeight="1">
      <c r="A77" s="46" t="s">
        <v>105</v>
      </c>
      <c r="B77" s="71">
        <f>B62/B9</f>
        <v>1.0909820862940642</v>
      </c>
      <c r="C77" s="71">
        <f>C62/C9</f>
        <v>0.6010749232814264</v>
      </c>
      <c r="D77" s="71">
        <f>D62/D9</f>
        <v>2.4844452380883446</v>
      </c>
      <c r="E77" s="71">
        <f>E62/E9</f>
        <v>4.917536707772896</v>
      </c>
      <c r="F77" s="71">
        <f>F62/F9</f>
        <v>3.019708329710404</v>
      </c>
    </row>
    <row r="78" spans="1:6" ht="12.75" customHeight="1">
      <c r="A78" s="46" t="s">
        <v>129</v>
      </c>
      <c r="B78" s="100">
        <f>B62/B16</f>
        <v>2.19534156019938</v>
      </c>
      <c r="C78" s="100">
        <f>C62/C16</f>
        <v>0.9986196535351153</v>
      </c>
      <c r="D78" s="100">
        <f>D62/D16</f>
        <v>8.606447548144818</v>
      </c>
      <c r="E78" s="100">
        <f>E62/E16</f>
        <v>24.757919691582565</v>
      </c>
      <c r="F78" s="100">
        <f>F62/F16</f>
        <v>12.533994136326683</v>
      </c>
    </row>
    <row r="79" spans="1:6" ht="12.75" customHeight="1">
      <c r="A79" s="46"/>
      <c r="B79" s="100"/>
      <c r="C79" s="100"/>
      <c r="D79" s="100"/>
      <c r="E79" s="100"/>
      <c r="F79" s="100"/>
    </row>
    <row r="80" spans="1:6" ht="12.75" customHeight="1">
      <c r="A80" s="41" t="s">
        <v>131</v>
      </c>
      <c r="B80" s="108">
        <f aca="true" t="shared" si="7" ref="B80:F81">B35/B$3</f>
        <v>0.26301369863013696</v>
      </c>
      <c r="C80" s="108">
        <f t="shared" si="7"/>
        <v>0.2706172839506173</v>
      </c>
      <c r="D80" s="108">
        <f t="shared" si="7"/>
        <v>0.30615288689362774</v>
      </c>
      <c r="E80" s="108">
        <f t="shared" si="7"/>
        <v>0.4108894008309214</v>
      </c>
      <c r="F80" s="108">
        <f t="shared" si="7"/>
        <v>0.4175705292997169</v>
      </c>
    </row>
    <row r="81" spans="1:6" ht="12.75" customHeight="1">
      <c r="A81" s="41" t="s">
        <v>132</v>
      </c>
      <c r="B81" s="108">
        <f t="shared" si="7"/>
        <v>0.2237442922374429</v>
      </c>
      <c r="C81" s="108">
        <f t="shared" si="7"/>
        <v>0.22506849315068495</v>
      </c>
      <c r="D81" s="108">
        <f t="shared" si="7"/>
        <v>0.27258904109589044</v>
      </c>
      <c r="E81" s="108">
        <f t="shared" si="7"/>
        <v>0.2943835616438356</v>
      </c>
      <c r="F81" s="108">
        <f t="shared" si="7"/>
        <v>0.2663013698630137</v>
      </c>
    </row>
    <row r="82" spans="1:6" ht="12.75" customHeight="1">
      <c r="A82" s="41" t="s">
        <v>27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6" ht="12.75" customHeight="1">
      <c r="A83" s="41" t="s">
        <v>147</v>
      </c>
      <c r="B83" s="108">
        <f aca="true" t="shared" si="8" ref="B83:F84">B43/B$3</f>
        <v>0.07214611872146119</v>
      </c>
      <c r="C83" s="108">
        <f t="shared" si="8"/>
        <v>0.07314852442656598</v>
      </c>
      <c r="D83" s="108">
        <f t="shared" si="8"/>
        <v>0.04950455693515072</v>
      </c>
      <c r="E83" s="108">
        <f t="shared" si="8"/>
        <v>0.04364217519283024</v>
      </c>
      <c r="F83" s="136">
        <f t="shared" si="8"/>
        <v>0.023772566974956312</v>
      </c>
    </row>
    <row r="84" spans="1:6" ht="12.75" customHeight="1">
      <c r="A84" s="41" t="s">
        <v>179</v>
      </c>
      <c r="B84" s="136">
        <f t="shared" si="8"/>
        <v>0.030830692271838416</v>
      </c>
      <c r="C84" s="136">
        <f t="shared" si="8"/>
        <v>0.034637178490898694</v>
      </c>
      <c r="D84" s="136">
        <f t="shared" si="8"/>
        <v>0.02263230371889094</v>
      </c>
      <c r="E84" s="136">
        <f t="shared" si="8"/>
        <v>0.021547152132643663</v>
      </c>
      <c r="F84" s="136">
        <f t="shared" si="8"/>
        <v>0.022508831070144654</v>
      </c>
    </row>
    <row r="85" spans="1:6" ht="12.75" customHeight="1">
      <c r="A85" s="41" t="s">
        <v>180</v>
      </c>
      <c r="B85" s="108">
        <f>B83+B84</f>
        <v>0.10297681099329961</v>
      </c>
      <c r="C85" s="108">
        <f>C83+C84</f>
        <v>0.10778570291746467</v>
      </c>
      <c r="D85" s="108">
        <f>D83+D84</f>
        <v>0.07213686065404165</v>
      </c>
      <c r="E85" s="108">
        <f>E83+E84</f>
        <v>0.0651893273254739</v>
      </c>
      <c r="F85" s="136">
        <f>F83+F84</f>
        <v>0.046281398045100966</v>
      </c>
    </row>
    <row r="86" spans="1:6" ht="12.75" customHeight="1">
      <c r="A86" s="41" t="s">
        <v>116</v>
      </c>
      <c r="B86" s="72">
        <f>B80+B81-B82-B85</f>
        <v>0.26779944471446293</v>
      </c>
      <c r="C86" s="72">
        <f>C80+C81-C82-C85</f>
        <v>0.27338110353629586</v>
      </c>
      <c r="D86" s="72">
        <f>D80+D81-D82-D85</f>
        <v>0.3810091511493836</v>
      </c>
      <c r="E86" s="72">
        <f>E80+E81-E82-E85</f>
        <v>0.5163148492103875</v>
      </c>
      <c r="F86" s="72">
        <f>F80+F81-F82-F85</f>
        <v>0.5147726368128568</v>
      </c>
    </row>
    <row r="87" spans="1:6" ht="12.75" customHeight="1">
      <c r="A87" s="46"/>
      <c r="B87" s="100"/>
      <c r="C87" s="100"/>
      <c r="D87" s="100"/>
      <c r="E87" s="100"/>
      <c r="F87" s="100"/>
    </row>
    <row r="88" spans="1:6" ht="12.75" customHeight="1">
      <c r="A88" s="46"/>
      <c r="B88" s="100"/>
      <c r="C88" s="100"/>
      <c r="D88" s="100"/>
      <c r="E88" s="100"/>
      <c r="F88" s="100"/>
    </row>
    <row r="89" spans="2:4" ht="11.25" customHeight="1">
      <c r="B89" s="72"/>
      <c r="C89" s="72"/>
      <c r="D89" s="72"/>
    </row>
    <row r="90" spans="1:4" ht="11.25" customHeight="1">
      <c r="A90" s="61" t="s">
        <v>181</v>
      </c>
      <c r="B90" s="59"/>
      <c r="D90" s="59"/>
    </row>
    <row r="91" spans="1:4" ht="11.25" customHeight="1">
      <c r="A91" s="61" t="s">
        <v>182</v>
      </c>
      <c r="B91" s="73"/>
      <c r="C91" s="73"/>
      <c r="D91" s="73"/>
    </row>
    <row r="92" ht="11.25" customHeight="1">
      <c r="A92" s="61" t="s">
        <v>183</v>
      </c>
    </row>
    <row r="93" spans="1:13" ht="11.25" customHeight="1">
      <c r="A93" s="61" t="s">
        <v>10</v>
      </c>
      <c r="B93" s="81"/>
      <c r="C93" s="82">
        <v>0.3315</v>
      </c>
      <c r="D93" s="82">
        <v>-0.01</v>
      </c>
      <c r="E93" s="82">
        <v>-0.24</v>
      </c>
      <c r="F93" s="82">
        <v>0.23</v>
      </c>
      <c r="G93" s="83"/>
      <c r="H93" s="78"/>
      <c r="I93" s="78"/>
      <c r="J93" s="78"/>
      <c r="K93" s="78"/>
      <c r="L93" s="78"/>
      <c r="M93" s="78"/>
    </row>
    <row r="94" spans="1:13" ht="11.25" customHeight="1">
      <c r="A94" s="61" t="s">
        <v>118</v>
      </c>
      <c r="B94" s="84">
        <v>0.542</v>
      </c>
      <c r="C94" s="84">
        <v>0.53</v>
      </c>
      <c r="D94" s="84">
        <v>0.603</v>
      </c>
      <c r="E94" s="84">
        <v>0.614</v>
      </c>
      <c r="F94" s="84">
        <v>0.6</v>
      </c>
      <c r="G94" s="83"/>
      <c r="H94" s="78"/>
      <c r="I94" s="78"/>
      <c r="J94" s="78"/>
      <c r="K94" s="78"/>
      <c r="L94" s="78"/>
      <c r="M94" s="78"/>
    </row>
    <row r="95" spans="1:13" ht="11.25" customHeight="1">
      <c r="A95" s="61" t="s">
        <v>73</v>
      </c>
      <c r="B95" s="85">
        <v>0.174</v>
      </c>
      <c r="C95" s="85">
        <v>0.16</v>
      </c>
      <c r="D95" s="85">
        <v>0.214</v>
      </c>
      <c r="E95" s="82">
        <v>0.215</v>
      </c>
      <c r="F95" s="82">
        <v>0.213</v>
      </c>
      <c r="G95" s="83"/>
      <c r="H95" s="78"/>
      <c r="I95" s="78"/>
      <c r="J95" s="78"/>
      <c r="K95" s="78"/>
      <c r="L95" s="78"/>
      <c r="M95" s="78"/>
    </row>
    <row r="96" spans="1:13" ht="11.25" customHeight="1">
      <c r="A96" s="74" t="s">
        <v>106</v>
      </c>
      <c r="B96" s="85"/>
      <c r="C96" s="85"/>
      <c r="D96" s="85"/>
      <c r="E96" s="86"/>
      <c r="F96" s="86"/>
      <c r="G96" s="83"/>
      <c r="H96" s="78"/>
      <c r="I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I97" s="78"/>
      <c r="J97" s="78"/>
      <c r="K97" s="78"/>
      <c r="L97" s="78"/>
      <c r="M97" s="78"/>
    </row>
    <row r="98" spans="1:13" ht="11.25" customHeight="1">
      <c r="A98" s="61" t="s">
        <v>119</v>
      </c>
      <c r="B98" s="87"/>
      <c r="C98" s="84">
        <v>0.09836065573770503</v>
      </c>
      <c r="D98" s="84">
        <v>0.052238805970149294</v>
      </c>
      <c r="E98" s="84">
        <v>-0.06382978723404253</v>
      </c>
      <c r="F98" s="84">
        <v>0.022727272727272707</v>
      </c>
      <c r="G98" s="83"/>
      <c r="H98" s="78"/>
      <c r="I98" s="78"/>
      <c r="J98" s="78"/>
      <c r="K98" s="78"/>
      <c r="L98" s="78"/>
      <c r="M98" s="78"/>
    </row>
    <row r="99" spans="1:7" ht="11.25" customHeight="1">
      <c r="A99" s="61" t="s">
        <v>6</v>
      </c>
      <c r="B99" s="99">
        <v>0.052</v>
      </c>
      <c r="C99" s="99">
        <v>0.051</v>
      </c>
      <c r="D99" s="99">
        <v>0.063</v>
      </c>
      <c r="E99" s="99">
        <v>0.074</v>
      </c>
      <c r="F99" s="99">
        <v>0.078</v>
      </c>
      <c r="G99" s="86"/>
    </row>
    <row r="100" spans="1:7" ht="11.25" customHeight="1">
      <c r="A100" s="61" t="s">
        <v>137</v>
      </c>
      <c r="B100" s="85">
        <v>0.1</v>
      </c>
      <c r="C100" s="91">
        <f aca="true" t="shared" si="9" ref="C100:F102">B100</f>
        <v>0.1</v>
      </c>
      <c r="D100" s="91">
        <f t="shared" si="9"/>
        <v>0.1</v>
      </c>
      <c r="E100" s="91">
        <f t="shared" si="9"/>
        <v>0.1</v>
      </c>
      <c r="F100" s="91">
        <f t="shared" si="9"/>
        <v>0.1</v>
      </c>
      <c r="G100" s="86"/>
    </row>
    <row r="101" spans="1:7" ht="11.25" customHeight="1">
      <c r="A101" s="61" t="s">
        <v>138</v>
      </c>
      <c r="B101" s="85"/>
      <c r="C101" s="91"/>
      <c r="D101" s="91"/>
      <c r="E101" s="91"/>
      <c r="F101" s="91"/>
      <c r="G101" s="86"/>
    </row>
    <row r="102" spans="1:7" ht="11.25" customHeight="1">
      <c r="A102" s="61" t="s">
        <v>9</v>
      </c>
      <c r="B102" s="85">
        <v>0.25</v>
      </c>
      <c r="C102" s="91">
        <f t="shared" si="9"/>
        <v>0.25</v>
      </c>
      <c r="D102" s="91">
        <f t="shared" si="9"/>
        <v>0.25</v>
      </c>
      <c r="E102" s="91">
        <f t="shared" si="9"/>
        <v>0.25</v>
      </c>
      <c r="F102" s="91">
        <f t="shared" si="9"/>
        <v>0.25</v>
      </c>
      <c r="G102" s="86"/>
    </row>
    <row r="103" spans="1:7" ht="11.25" customHeight="1">
      <c r="A103" s="61"/>
      <c r="B103" s="88"/>
      <c r="C103" s="89"/>
      <c r="D103" s="89"/>
      <c r="E103" s="86"/>
      <c r="F103" s="86"/>
      <c r="G103" s="86"/>
    </row>
    <row r="104" spans="1:7" ht="11.25" customHeight="1">
      <c r="A104" s="61" t="s">
        <v>184</v>
      </c>
      <c r="B104" s="86"/>
      <c r="C104" s="86"/>
      <c r="D104" s="86"/>
      <c r="E104" s="86"/>
      <c r="F104" s="86"/>
      <c r="G104" s="86"/>
    </row>
    <row r="105" spans="1:7" ht="11.25" customHeight="1">
      <c r="A105" s="61" t="s">
        <v>198</v>
      </c>
      <c r="B105" s="90">
        <v>0</v>
      </c>
      <c r="C105" s="90">
        <v>0</v>
      </c>
      <c r="D105" s="90">
        <v>0</v>
      </c>
      <c r="E105" s="86"/>
      <c r="F105" s="86"/>
      <c r="G105" s="86"/>
    </row>
    <row r="106" spans="1:7" ht="11.25" customHeight="1">
      <c r="A106" s="61" t="s">
        <v>75</v>
      </c>
      <c r="B106" s="94">
        <v>96</v>
      </c>
      <c r="C106" s="94">
        <v>98.77530864197531</v>
      </c>
      <c r="D106" s="94">
        <v>111.74580371617412</v>
      </c>
      <c r="E106" s="94">
        <v>149.97463130328632</v>
      </c>
      <c r="F106" s="94">
        <v>152.41324319439667</v>
      </c>
      <c r="G106" s="86"/>
    </row>
    <row r="107" spans="1:7" ht="11.25" customHeight="1">
      <c r="A107" s="61" t="s">
        <v>76</v>
      </c>
      <c r="B107" s="94">
        <v>150.67650676506764</v>
      </c>
      <c r="C107" s="94">
        <v>155</v>
      </c>
      <c r="D107" s="94">
        <v>165</v>
      </c>
      <c r="E107" s="94">
        <v>175</v>
      </c>
      <c r="F107" s="94">
        <v>162</v>
      </c>
      <c r="G107" s="86"/>
    </row>
    <row r="108" spans="1:7" ht="11.25" customHeight="1">
      <c r="A108" s="75" t="s">
        <v>140</v>
      </c>
      <c r="B108" s="133"/>
      <c r="C108" s="133">
        <v>1600</v>
      </c>
      <c r="D108" s="133">
        <v>1600</v>
      </c>
      <c r="E108" s="133">
        <v>1600</v>
      </c>
      <c r="F108" s="94"/>
      <c r="G108" s="86"/>
    </row>
    <row r="109" spans="1:7" ht="11.25" customHeight="1">
      <c r="A109" s="61" t="s">
        <v>77</v>
      </c>
      <c r="B109" s="94">
        <v>69.15216310293387</v>
      </c>
      <c r="C109" s="94">
        <v>71.20501478333179</v>
      </c>
      <c r="D109" s="94">
        <v>70.71764358015126</v>
      </c>
      <c r="E109" s="94">
        <v>82.18023501185729</v>
      </c>
      <c r="F109" s="94">
        <v>71.50081806464544</v>
      </c>
      <c r="G109" s="86"/>
    </row>
    <row r="110" spans="1:7" ht="11.25" customHeight="1">
      <c r="A110" s="61" t="s">
        <v>149</v>
      </c>
      <c r="B110" s="94"/>
      <c r="C110" s="94"/>
      <c r="D110" s="94"/>
      <c r="E110" s="94"/>
      <c r="F110" s="94"/>
      <c r="G110" s="86"/>
    </row>
    <row r="111" spans="1:7" ht="11.25" customHeight="1">
      <c r="A111" s="61" t="s">
        <v>150</v>
      </c>
      <c r="B111" s="90"/>
      <c r="C111" s="90"/>
      <c r="D111" s="90"/>
      <c r="E111" s="86"/>
      <c r="F111" s="86"/>
      <c r="G111" s="86"/>
    </row>
    <row r="112" spans="1:7" ht="11.25" customHeight="1">
      <c r="A112" s="61" t="s">
        <v>78</v>
      </c>
      <c r="B112" s="90"/>
      <c r="C112" s="90">
        <v>-150</v>
      </c>
      <c r="D112" s="90">
        <v>-150</v>
      </c>
      <c r="E112" s="90">
        <v>-150</v>
      </c>
      <c r="F112" s="90">
        <v>-150</v>
      </c>
      <c r="G112" s="86"/>
    </row>
    <row r="113" spans="1:7" ht="11.25" customHeight="1">
      <c r="A113" s="61" t="s">
        <v>235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86"/>
    </row>
    <row r="114" spans="1:7" ht="11.25" customHeight="1">
      <c r="A114" s="61" t="s">
        <v>22</v>
      </c>
      <c r="B114" s="90">
        <v>0</v>
      </c>
      <c r="C114" s="90">
        <v>1200</v>
      </c>
      <c r="D114" s="90">
        <v>0</v>
      </c>
      <c r="E114" s="90">
        <v>0</v>
      </c>
      <c r="F114" s="90">
        <v>0</v>
      </c>
      <c r="G114" s="86"/>
    </row>
    <row r="115" spans="2:7" ht="11.25" customHeight="1">
      <c r="B115" s="86"/>
      <c r="C115" s="86"/>
      <c r="D115" s="86"/>
      <c r="E115" s="86"/>
      <c r="F115" s="86"/>
      <c r="G115" s="86"/>
    </row>
    <row r="116" spans="1:7" ht="11.25" customHeight="1">
      <c r="A116" s="22"/>
      <c r="B116" s="86"/>
      <c r="C116" s="86"/>
      <c r="D116" s="86"/>
      <c r="E116" s="86"/>
      <c r="F116" s="86"/>
      <c r="G116" s="86"/>
    </row>
    <row r="117" spans="1:8" ht="11.25" customHeight="1">
      <c r="A117" s="22"/>
      <c r="B117" s="86"/>
      <c r="C117" s="86"/>
      <c r="D117" s="86"/>
      <c r="E117" s="86"/>
      <c r="F117" s="86"/>
      <c r="G117" s="86"/>
      <c r="H117" s="106" t="s">
        <v>23</v>
      </c>
    </row>
    <row r="118" spans="1:8" ht="13.5" customHeight="1">
      <c r="A118" s="104" t="s">
        <v>93</v>
      </c>
      <c r="B118" s="105">
        <v>2006</v>
      </c>
      <c r="C118" s="105">
        <v>2007</v>
      </c>
      <c r="D118" s="105">
        <v>2008</v>
      </c>
      <c r="E118" s="105">
        <v>2009</v>
      </c>
      <c r="F118" s="105">
        <v>2010</v>
      </c>
      <c r="H118" s="107" t="s">
        <v>127</v>
      </c>
    </row>
    <row r="119" spans="1:8" ht="13.5" customHeight="1">
      <c r="A119" s="41" t="s">
        <v>94</v>
      </c>
      <c r="B119" s="76">
        <f aca="true" t="shared" si="10" ref="B119:F121">B57/1000</f>
        <v>0.69</v>
      </c>
      <c r="C119" s="76">
        <f t="shared" si="10"/>
        <v>0.63</v>
      </c>
      <c r="D119" s="76">
        <f t="shared" si="10"/>
        <v>0.36</v>
      </c>
      <c r="E119" s="76">
        <f t="shared" si="10"/>
        <v>0.18</v>
      </c>
      <c r="F119" s="76">
        <f t="shared" si="10"/>
        <v>0.12</v>
      </c>
      <c r="H119" s="59">
        <f>F119-C119</f>
        <v>-0.51</v>
      </c>
    </row>
    <row r="120" spans="1:8" ht="13.5" customHeight="1">
      <c r="A120" s="58" t="s">
        <v>95</v>
      </c>
      <c r="B120" s="76">
        <f t="shared" si="10"/>
        <v>8.797211758870107</v>
      </c>
      <c r="C120" s="76">
        <f t="shared" si="10"/>
        <v>11.957627957929287</v>
      </c>
      <c r="D120" s="76">
        <f t="shared" si="10"/>
        <v>16.498601998772877</v>
      </c>
      <c r="E120" s="76">
        <f t="shared" si="10"/>
        <v>16.991821889016645</v>
      </c>
      <c r="F120" s="76">
        <f t="shared" si="10"/>
        <v>20.837513611843022</v>
      </c>
      <c r="H120" s="59">
        <f>F120-C120</f>
        <v>8.879885653913735</v>
      </c>
    </row>
    <row r="121" spans="1:8" ht="13.5" customHeight="1">
      <c r="A121" s="58" t="s">
        <v>96</v>
      </c>
      <c r="B121" s="103">
        <f t="shared" si="10"/>
        <v>15.3</v>
      </c>
      <c r="C121" s="103">
        <f t="shared" si="10"/>
        <v>16.29</v>
      </c>
      <c r="D121" s="103">
        <f t="shared" si="10"/>
        <v>16.53</v>
      </c>
      <c r="E121" s="103">
        <f t="shared" si="10"/>
        <v>15.57</v>
      </c>
      <c r="F121" s="103">
        <f t="shared" si="10"/>
        <v>15.06</v>
      </c>
      <c r="H121" s="59">
        <f>F121-C121</f>
        <v>-1.2299999999999986</v>
      </c>
    </row>
    <row r="122" spans="1:8" ht="13.5" customHeight="1">
      <c r="A122" s="58" t="s">
        <v>125</v>
      </c>
      <c r="B122" s="37">
        <f>B119+B120+B121</f>
        <v>24.787211758870107</v>
      </c>
      <c r="C122" s="37">
        <f>C119+C120+C121</f>
        <v>28.877627957929285</v>
      </c>
      <c r="D122" s="37">
        <f>D119+D120+D121</f>
        <v>33.38860199877288</v>
      </c>
      <c r="E122" s="37">
        <f>E119+E120+E121</f>
        <v>32.74182188901665</v>
      </c>
      <c r="F122" s="37">
        <f>F119+F120+F121</f>
        <v>36.01751361184302</v>
      </c>
      <c r="H122" s="59"/>
    </row>
    <row r="123" spans="1:8" ht="13.5" customHeight="1">
      <c r="A123" s="58"/>
      <c r="B123" s="37"/>
      <c r="C123" s="37"/>
      <c r="D123" s="37"/>
      <c r="E123" s="37"/>
      <c r="F123" s="37"/>
      <c r="H123" s="59"/>
    </row>
    <row r="124" spans="1:8" ht="13.5" customHeight="1">
      <c r="A124" s="58" t="s">
        <v>97</v>
      </c>
      <c r="B124" s="37">
        <f>B62/1000</f>
        <v>6.185213840035569</v>
      </c>
      <c r="C124" s="37">
        <f aca="true" t="shared" si="11" ref="C124:F125">C62/1000</f>
        <v>5.73385219817494</v>
      </c>
      <c r="D124" s="37">
        <f t="shared" si="11"/>
        <v>9.178373089956473</v>
      </c>
      <c r="E124" s="37">
        <f t="shared" si="11"/>
        <v>8.200370851924555</v>
      </c>
      <c r="F124" s="37">
        <f t="shared" si="11"/>
        <v>10.628119058657045</v>
      </c>
      <c r="H124" s="59">
        <f>F124-C124</f>
        <v>4.894266860482105</v>
      </c>
    </row>
    <row r="125" spans="1:8" ht="13.5" customHeight="1">
      <c r="A125" s="58" t="s">
        <v>31</v>
      </c>
      <c r="B125" s="39">
        <f>B63/1000</f>
        <v>18.601997918834538</v>
      </c>
      <c r="C125" s="39">
        <f t="shared" si="11"/>
        <v>23.143775759754345</v>
      </c>
      <c r="D125" s="39">
        <f t="shared" si="11"/>
        <v>24.210228908816404</v>
      </c>
      <c r="E125" s="39">
        <f t="shared" si="11"/>
        <v>24.54145103709209</v>
      </c>
      <c r="F125" s="39">
        <f t="shared" si="11"/>
        <v>25.38939455318598</v>
      </c>
      <c r="H125" s="59">
        <f>F125-C125</f>
        <v>2.2456187934316354</v>
      </c>
    </row>
    <row r="126" spans="1:8" ht="13.5" customHeight="1">
      <c r="A126" s="58" t="s">
        <v>21</v>
      </c>
      <c r="B126" s="37">
        <f>B124+B125</f>
        <v>24.787211758870107</v>
      </c>
      <c r="C126" s="37">
        <f>C124+C125</f>
        <v>28.877627957929285</v>
      </c>
      <c r="D126" s="37">
        <f>D124+D125</f>
        <v>33.38860199877288</v>
      </c>
      <c r="E126" s="37">
        <f>E124+E125</f>
        <v>32.74182188901665</v>
      </c>
      <c r="F126" s="37">
        <f>F124+F125</f>
        <v>36.01751361184303</v>
      </c>
      <c r="H126" s="20"/>
    </row>
    <row r="127" spans="1:8" ht="11.25" customHeight="1">
      <c r="A127" s="65"/>
      <c r="B127" s="66"/>
      <c r="C127" s="66"/>
      <c r="D127" s="66"/>
      <c r="E127" s="66"/>
      <c r="F127" s="66"/>
      <c r="H127" s="69"/>
    </row>
    <row r="128" ht="11.25" customHeight="1"/>
    <row r="129" spans="2:8" ht="11.25" customHeight="1">
      <c r="B129" s="86"/>
      <c r="C129" s="86"/>
      <c r="D129" s="86"/>
      <c r="E129" s="86"/>
      <c r="F129" s="86"/>
      <c r="G129" s="86"/>
      <c r="H129" s="106" t="s">
        <v>23</v>
      </c>
    </row>
    <row r="130" spans="2:8" ht="12.75" thickBot="1">
      <c r="B130" s="105">
        <v>2006</v>
      </c>
      <c r="C130" s="105">
        <v>2007</v>
      </c>
      <c r="D130" s="105">
        <v>2008</v>
      </c>
      <c r="E130" s="105">
        <v>2009</v>
      </c>
      <c r="F130" s="105">
        <v>2010</v>
      </c>
      <c r="H130" s="102" t="s">
        <v>127</v>
      </c>
    </row>
    <row r="131" spans="1:8" ht="12">
      <c r="A131" s="46" t="s">
        <v>20</v>
      </c>
      <c r="B131" s="69">
        <f>B120</f>
        <v>8.797211758870107</v>
      </c>
      <c r="C131" s="69">
        <f>C120</f>
        <v>11.957627957929287</v>
      </c>
      <c r="D131" s="69">
        <f>D120</f>
        <v>16.498601998772877</v>
      </c>
      <c r="E131" s="69">
        <f>E120</f>
        <v>16.991821889016645</v>
      </c>
      <c r="F131" s="69">
        <f>F120</f>
        <v>20.837513611843022</v>
      </c>
      <c r="H131" s="69">
        <f>F131-C131</f>
        <v>8.879885653913735</v>
      </c>
    </row>
    <row r="132" spans="1:8" ht="12">
      <c r="A132" s="46" t="s">
        <v>24</v>
      </c>
      <c r="B132" s="67">
        <f>B68/1000</f>
        <v>5.2519979188345385</v>
      </c>
      <c r="C132" s="67">
        <f>C68/1000</f>
        <v>8.653775759754346</v>
      </c>
      <c r="D132" s="67">
        <f>D68/1000</f>
        <v>9.330228908816403</v>
      </c>
      <c r="E132" s="67">
        <f>E68/1000</f>
        <v>10.471451037092091</v>
      </c>
      <c r="F132" s="67">
        <f>F68/1000</f>
        <v>11.679394553185979</v>
      </c>
      <c r="H132" s="69">
        <f>F132-C132</f>
        <v>3.025618793431633</v>
      </c>
    </row>
    <row r="133" spans="1:8" ht="12">
      <c r="A133" s="44" t="s">
        <v>130</v>
      </c>
      <c r="B133" s="66">
        <f>B132-B131</f>
        <v>-3.5452138400355686</v>
      </c>
      <c r="C133" s="66">
        <f>C132-C131</f>
        <v>-3.3038521981749405</v>
      </c>
      <c r="D133" s="66">
        <f>D132-D131</f>
        <v>-7.168373089956473</v>
      </c>
      <c r="E133" s="66">
        <f>E132-E131</f>
        <v>-6.520370851924554</v>
      </c>
      <c r="F133" s="66">
        <f>F132-F131</f>
        <v>-9.158119058657043</v>
      </c>
      <c r="H133" s="69">
        <f>F133-C133</f>
        <v>-5.854266860482102</v>
      </c>
    </row>
    <row r="134" spans="1:7" ht="12">
      <c r="A134" s="44" t="s">
        <v>99</v>
      </c>
      <c r="B134" s="69"/>
      <c r="C134" s="69"/>
      <c r="D134" s="69"/>
      <c r="E134" s="69"/>
      <c r="F134" s="69"/>
      <c r="G134" s="53"/>
    </row>
    <row r="135" spans="3:4" ht="12">
      <c r="C135" s="51"/>
      <c r="D135" s="51"/>
    </row>
    <row r="136" spans="3:4" ht="12">
      <c r="C136" s="51"/>
      <c r="D136" s="51"/>
    </row>
  </sheetData>
  <sheetProtection/>
  <printOptions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6"/>
  <sheetViews>
    <sheetView showGridLines="0" view="pageBreakPreview" zoomScale="140" zoomScaleNormal="130" zoomScaleSheetLayoutView="140" zoomScalePageLayoutView="0" workbookViewId="0" topLeftCell="A1">
      <selection activeCell="A31" sqref="A31:G79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5" width="9.421875" style="22" customWidth="1"/>
    <col min="6" max="6" width="8.140625" style="22" customWidth="1"/>
    <col min="7" max="7" width="17.7109375" style="22" customWidth="1"/>
    <col min="8" max="11" width="7.140625" style="22" customWidth="1"/>
    <col min="12" max="16384" width="11.421875" style="22" customWidth="1"/>
  </cols>
  <sheetData>
    <row r="1" spans="1:5" ht="15" customHeight="1">
      <c r="A1" s="19" t="s">
        <v>80</v>
      </c>
      <c r="B1" s="110" t="s">
        <v>107</v>
      </c>
      <c r="C1" s="111"/>
      <c r="D1" s="112" t="s">
        <v>108</v>
      </c>
      <c r="E1" s="113"/>
    </row>
    <row r="2" spans="1:11" ht="12.75" customHeight="1" thickBot="1">
      <c r="A2" s="145" t="s">
        <v>156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134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11" ht="12.75" customHeight="1">
      <c r="A3" s="26" t="s">
        <v>0</v>
      </c>
      <c r="B3" s="27">
        <v>40479.0622533</v>
      </c>
      <c r="C3" s="27">
        <f>B3*(1+C93)</f>
        <v>48574.87470396</v>
      </c>
      <c r="D3" s="27">
        <f>C3*(1+D93)</f>
        <v>58289.849644751994</v>
      </c>
      <c r="E3" s="27">
        <f>D3*(1+E93)</f>
        <v>64118.8346092272</v>
      </c>
      <c r="F3" s="134" t="s">
        <v>155</v>
      </c>
      <c r="H3" s="28">
        <f>B3/B$3</f>
        <v>1</v>
      </c>
      <c r="I3" s="28">
        <f>C3/C$3</f>
        <v>1</v>
      </c>
      <c r="J3" s="28">
        <f>D3/D$3</f>
        <v>1</v>
      </c>
      <c r="K3" s="28">
        <f>E3/E$3</f>
        <v>1</v>
      </c>
    </row>
    <row r="4" spans="1:11" ht="12.75" customHeight="1">
      <c r="A4" s="79" t="s">
        <v>2</v>
      </c>
      <c r="B4" s="27">
        <f>B3*B94</f>
        <v>24287.43735198</v>
      </c>
      <c r="C4" s="27">
        <f>C3*C94</f>
        <v>29144.924822375997</v>
      </c>
      <c r="D4" s="27">
        <f>D3*D94</f>
        <v>34973.909786851196</v>
      </c>
      <c r="E4" s="27">
        <f>E3*E94</f>
        <v>38471.30076553632</v>
      </c>
      <c r="F4" s="134" t="s">
        <v>135</v>
      </c>
      <c r="H4" s="28">
        <f>B4/B3</f>
        <v>0.6</v>
      </c>
      <c r="I4" s="28">
        <f>C4/C3</f>
        <v>0.6</v>
      </c>
      <c r="J4" s="28">
        <f>D4/D3</f>
        <v>0.6</v>
      </c>
      <c r="K4" s="28">
        <f>E4/E3</f>
        <v>0.6</v>
      </c>
    </row>
    <row r="5" spans="1:11" ht="12.75" customHeight="1">
      <c r="A5" s="79" t="s">
        <v>3</v>
      </c>
      <c r="B5" s="27">
        <f>B3*B95</f>
        <v>8622.040259952899</v>
      </c>
      <c r="C5" s="27">
        <f>C3*C95</f>
        <v>9714.974940792</v>
      </c>
      <c r="D5" s="27">
        <f>D3*D95</f>
        <v>11657.969928950399</v>
      </c>
      <c r="E5" s="27">
        <f>E3*E95</f>
        <v>12823.76692184544</v>
      </c>
      <c r="F5" s="134" t="s">
        <v>213</v>
      </c>
      <c r="H5" s="28">
        <f>B5/B3</f>
        <v>0.21299999999999997</v>
      </c>
      <c r="I5" s="28">
        <f>C5/C3</f>
        <v>0.2</v>
      </c>
      <c r="J5" s="28">
        <f>D5/D3</f>
        <v>0.2</v>
      </c>
      <c r="K5" s="28">
        <f>E5/E3</f>
        <v>0.2</v>
      </c>
    </row>
    <row r="6" spans="1:26" s="33" customFormat="1" ht="12.75" customHeight="1">
      <c r="A6" s="29" t="s">
        <v>117</v>
      </c>
      <c r="B6" s="30">
        <f>B4+B5</f>
        <v>32909.477611932896</v>
      </c>
      <c r="C6" s="30">
        <f>C4+C5</f>
        <v>38859.899763167996</v>
      </c>
      <c r="D6" s="30">
        <f>D4+D5</f>
        <v>46631.879715801595</v>
      </c>
      <c r="E6" s="30">
        <f>E4+E5</f>
        <v>51295.06768738176</v>
      </c>
      <c r="F6" s="134"/>
      <c r="G6" s="31"/>
      <c r="H6" s="32">
        <f aca="true" t="shared" si="0" ref="H6:K11">B6/B$3</f>
        <v>0.813</v>
      </c>
      <c r="I6" s="32">
        <f t="shared" si="0"/>
        <v>0.7999999999999999</v>
      </c>
      <c r="J6" s="32">
        <f t="shared" si="0"/>
        <v>0.8</v>
      </c>
      <c r="K6" s="32">
        <f t="shared" si="0"/>
        <v>0.8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1" s="31" customFormat="1" ht="12.75" customHeight="1">
      <c r="A7" s="34" t="s">
        <v>1</v>
      </c>
      <c r="B7" s="35">
        <f>B3-B6</f>
        <v>7569.584641367102</v>
      </c>
      <c r="C7" s="35">
        <f>C3-C6</f>
        <v>9714.974940792003</v>
      </c>
      <c r="D7" s="36">
        <f>D3-D6</f>
        <v>11657.969928950399</v>
      </c>
      <c r="E7" s="35">
        <f>E3-E6</f>
        <v>12823.76692184544</v>
      </c>
      <c r="F7" s="134"/>
      <c r="H7" s="28">
        <f t="shared" si="0"/>
        <v>0.18700000000000006</v>
      </c>
      <c r="I7" s="28">
        <f t="shared" si="0"/>
        <v>0.20000000000000007</v>
      </c>
      <c r="J7" s="28">
        <f t="shared" si="0"/>
        <v>0.2</v>
      </c>
      <c r="K7" s="28">
        <f t="shared" si="0"/>
        <v>0.2</v>
      </c>
    </row>
    <row r="8" spans="1:13" ht="12.75" customHeight="1">
      <c r="A8" s="101" t="s">
        <v>29</v>
      </c>
      <c r="B8" s="30">
        <v>4050</v>
      </c>
      <c r="C8" s="30">
        <f>B8*(1+C98)</f>
        <v>4448.360655737705</v>
      </c>
      <c r="D8" s="39">
        <f>C8*(1+D98)</f>
        <v>4885.904326793873</v>
      </c>
      <c r="E8" s="30">
        <f>D8*(1+E98)</f>
        <v>5366.485080249009</v>
      </c>
      <c r="F8" s="134" t="s">
        <v>136</v>
      </c>
      <c r="H8" s="38">
        <f t="shared" si="0"/>
        <v>0.1000517248808013</v>
      </c>
      <c r="I8" s="38">
        <f t="shared" si="0"/>
        <v>0.09157739845647114</v>
      </c>
      <c r="J8" s="38">
        <f t="shared" si="0"/>
        <v>0.08382084284950228</v>
      </c>
      <c r="K8" s="38">
        <f t="shared" si="0"/>
        <v>0.08369592356060586</v>
      </c>
      <c r="L8" s="31"/>
      <c r="M8" s="31"/>
    </row>
    <row r="9" spans="1:11" ht="12.75" customHeight="1">
      <c r="A9" s="26" t="s">
        <v>4</v>
      </c>
      <c r="B9" s="27">
        <f>B7-B8</f>
        <v>3519.5846413671024</v>
      </c>
      <c r="C9" s="27">
        <f>C7-C8</f>
        <v>5266.614285054297</v>
      </c>
      <c r="D9" s="27">
        <f>D7-D8</f>
        <v>6772.0656021565255</v>
      </c>
      <c r="E9" s="27">
        <f>E7-E8</f>
        <v>7457.28184159643</v>
      </c>
      <c r="F9" s="6"/>
      <c r="H9" s="28">
        <f t="shared" si="0"/>
        <v>0.08694827511919877</v>
      </c>
      <c r="I9" s="28">
        <f t="shared" si="0"/>
        <v>0.10842260154352892</v>
      </c>
      <c r="J9" s="28">
        <f t="shared" si="0"/>
        <v>0.11617915715049772</v>
      </c>
      <c r="K9" s="28">
        <f t="shared" si="0"/>
        <v>0.11630407643939414</v>
      </c>
    </row>
    <row r="10" spans="1:11" ht="12.75" customHeight="1">
      <c r="A10" s="29" t="s">
        <v>5</v>
      </c>
      <c r="B10" s="30">
        <v>1560</v>
      </c>
      <c r="C10" s="30">
        <v>1600</v>
      </c>
      <c r="D10" s="30">
        <f>C10</f>
        <v>1600</v>
      </c>
      <c r="E10" s="30">
        <f>D10</f>
        <v>1600</v>
      </c>
      <c r="F10" s="9" t="s">
        <v>215</v>
      </c>
      <c r="H10" s="32">
        <f t="shared" si="0"/>
        <v>0.03853844217630865</v>
      </c>
      <c r="I10" s="32">
        <f t="shared" si="0"/>
        <v>0.032938839466930464</v>
      </c>
      <c r="J10" s="32">
        <f t="shared" si="0"/>
        <v>0.027449032889108726</v>
      </c>
      <c r="K10" s="32">
        <f t="shared" si="0"/>
        <v>0.02495366626282611</v>
      </c>
    </row>
    <row r="11" spans="1:11" ht="12.75" customHeight="1">
      <c r="A11" s="34" t="s">
        <v>81</v>
      </c>
      <c r="B11" s="35">
        <f>B9-B10</f>
        <v>1959.5846413671024</v>
      </c>
      <c r="C11" s="35">
        <f>C9-C10</f>
        <v>3666.6142850542974</v>
      </c>
      <c r="D11" s="35">
        <f>D9-D10</f>
        <v>5172.0656021565255</v>
      </c>
      <c r="E11" s="35">
        <f>E9-E10</f>
        <v>5857.28184159643</v>
      </c>
      <c r="F11" s="6"/>
      <c r="H11" s="28">
        <f t="shared" si="0"/>
        <v>0.04840983294289013</v>
      </c>
      <c r="I11" s="28">
        <f t="shared" si="0"/>
        <v>0.07548376207659846</v>
      </c>
      <c r="J11" s="28">
        <f t="shared" si="0"/>
        <v>0.08873012426138899</v>
      </c>
      <c r="K11" s="28">
        <f t="shared" si="0"/>
        <v>0.09135041017656803</v>
      </c>
    </row>
    <row r="12" spans="1:11" ht="12.75" customHeight="1">
      <c r="A12" s="34" t="s">
        <v>17</v>
      </c>
      <c r="B12" s="27">
        <v>0</v>
      </c>
      <c r="C12" s="27">
        <v>0</v>
      </c>
      <c r="D12" s="27">
        <v>0</v>
      </c>
      <c r="E12" s="27">
        <v>0</v>
      </c>
      <c r="F12" s="41"/>
      <c r="H12" s="28"/>
      <c r="I12" s="28"/>
      <c r="J12" s="28"/>
      <c r="K12" s="28"/>
    </row>
    <row r="13" spans="1:11" ht="12.75" customHeight="1">
      <c r="A13" s="29" t="s">
        <v>82</v>
      </c>
      <c r="B13" s="30">
        <v>829</v>
      </c>
      <c r="C13" s="30">
        <f>C99*B62</f>
        <v>850.2495246925636</v>
      </c>
      <c r="D13" s="30">
        <f>D99*C62</f>
        <v>938.8671980464298</v>
      </c>
      <c r="E13" s="30">
        <f>E99*D62</f>
        <v>1057.014436722286</v>
      </c>
      <c r="F13" s="9" t="s">
        <v>216</v>
      </c>
      <c r="H13" s="32">
        <f aca="true" t="shared" si="1" ref="H13:K16">B13/B$3</f>
        <v>0.020479723438564017</v>
      </c>
      <c r="I13" s="32">
        <f t="shared" si="1"/>
        <v>0.017503895375426428</v>
      </c>
      <c r="J13" s="32">
        <f t="shared" si="1"/>
        <v>0.01610687287355113</v>
      </c>
      <c r="K13" s="32">
        <f t="shared" si="1"/>
        <v>0.01648524093059816</v>
      </c>
    </row>
    <row r="14" spans="1:11" ht="12.75" customHeight="1">
      <c r="A14" s="79" t="s">
        <v>8</v>
      </c>
      <c r="B14" s="35">
        <f>B11+B12-B13</f>
        <v>1130.5846413671024</v>
      </c>
      <c r="C14" s="35">
        <f>C11+C12-C13</f>
        <v>2816.3647603617337</v>
      </c>
      <c r="D14" s="35">
        <f>D11+D12-D13</f>
        <v>4233.198404110096</v>
      </c>
      <c r="E14" s="35">
        <f>E11+E12-E13</f>
        <v>4800.267404874145</v>
      </c>
      <c r="F14" s="41"/>
      <c r="H14" s="28">
        <f t="shared" si="1"/>
        <v>0.027930109504326107</v>
      </c>
      <c r="I14" s="28">
        <f t="shared" si="1"/>
        <v>0.05797986670117203</v>
      </c>
      <c r="J14" s="28">
        <f t="shared" si="1"/>
        <v>0.07262325138783787</v>
      </c>
      <c r="K14" s="28">
        <f t="shared" si="1"/>
        <v>0.07486516924596988</v>
      </c>
    </row>
    <row r="15" spans="1:11" ht="12.75" customHeight="1">
      <c r="A15" s="29" t="s">
        <v>9</v>
      </c>
      <c r="B15" s="30">
        <f>B14*B102</f>
        <v>282.6461603417756</v>
      </c>
      <c r="C15" s="30">
        <f>C14*C102</f>
        <v>704.0911900904334</v>
      </c>
      <c r="D15" s="30">
        <f>D14*D102</f>
        <v>1058.299601027524</v>
      </c>
      <c r="E15" s="30">
        <f>E14*E102</f>
        <v>1200.0668512185362</v>
      </c>
      <c r="F15" s="134" t="s">
        <v>139</v>
      </c>
      <c r="H15" s="32">
        <f t="shared" si="1"/>
        <v>0.006982527376081527</v>
      </c>
      <c r="I15" s="32">
        <f t="shared" si="1"/>
        <v>0.014494966675293007</v>
      </c>
      <c r="J15" s="32">
        <f t="shared" si="1"/>
        <v>0.018155812846959468</v>
      </c>
      <c r="K15" s="32">
        <f t="shared" si="1"/>
        <v>0.01871629231149247</v>
      </c>
    </row>
    <row r="16" spans="1:11" ht="12.75" customHeight="1">
      <c r="A16" s="4" t="s">
        <v>120</v>
      </c>
      <c r="B16" s="30">
        <f>B14-B15</f>
        <v>847.9384810253268</v>
      </c>
      <c r="C16" s="30">
        <f>C14-C15</f>
        <v>2112.2735702713003</v>
      </c>
      <c r="D16" s="30">
        <f>D14-D15</f>
        <v>3174.898803082572</v>
      </c>
      <c r="E16" s="30">
        <f>E14-E15</f>
        <v>3600.2005536556085</v>
      </c>
      <c r="F16" s="41"/>
      <c r="H16" s="28">
        <f t="shared" si="1"/>
        <v>0.02094758212824458</v>
      </c>
      <c r="I16" s="28">
        <f t="shared" si="1"/>
        <v>0.04348490002587902</v>
      </c>
      <c r="J16" s="28">
        <f t="shared" si="1"/>
        <v>0.054467438540878405</v>
      </c>
      <c r="K16" s="28">
        <f t="shared" si="1"/>
        <v>0.056148876934477406</v>
      </c>
    </row>
    <row r="17" ht="12.75" customHeight="1">
      <c r="E17" s="20"/>
    </row>
    <row r="18" spans="1:9" ht="12.75" customHeight="1" thickBot="1">
      <c r="A18" s="42" t="s">
        <v>83</v>
      </c>
      <c r="B18" s="43"/>
      <c r="C18" s="138"/>
      <c r="D18" s="139"/>
      <c r="E18" s="138"/>
      <c r="F18" s="45"/>
      <c r="G18" s="45"/>
      <c r="I18" s="23"/>
    </row>
    <row r="19" spans="1:9" ht="12.75" customHeight="1">
      <c r="A19" s="46" t="s">
        <v>84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7" ht="12.75" customHeight="1">
      <c r="A20" s="46" t="s">
        <v>19</v>
      </c>
      <c r="B20" s="48">
        <v>0.18700000000000006</v>
      </c>
      <c r="C20" s="48">
        <f>C7/C3</f>
        <v>0.20000000000000007</v>
      </c>
      <c r="D20" s="48">
        <f>D7/D3</f>
        <v>0.2</v>
      </c>
      <c r="E20" s="48">
        <f>E7/E3</f>
        <v>0.2</v>
      </c>
      <c r="F20" s="45"/>
      <c r="G20" s="45"/>
    </row>
    <row r="21" spans="1:7" ht="12.75" customHeight="1">
      <c r="A21" s="9" t="s">
        <v>85</v>
      </c>
      <c r="B21" s="10">
        <v>0.1000517248808013</v>
      </c>
      <c r="C21" s="10">
        <f>C8/C3</f>
        <v>0.09157739845647114</v>
      </c>
      <c r="D21" s="10">
        <f>D8/D3</f>
        <v>0.08382084284950228</v>
      </c>
      <c r="E21" s="10">
        <f>E8/E3</f>
        <v>0.08369592356060586</v>
      </c>
      <c r="F21" s="45"/>
      <c r="G21" s="45"/>
    </row>
    <row r="22" spans="1:7" ht="12.75" customHeight="1">
      <c r="A22" s="11" t="s">
        <v>86</v>
      </c>
      <c r="B22" s="10">
        <v>0.022727272727272707</v>
      </c>
      <c r="C22" s="10">
        <f>C8/B8-1</f>
        <v>0.09836065573770503</v>
      </c>
      <c r="D22" s="10">
        <f>D8/C8-1</f>
        <v>0.09836065573770503</v>
      </c>
      <c r="E22" s="10">
        <f>E8/D8-1</f>
        <v>0.09836065573770503</v>
      </c>
      <c r="F22" s="45"/>
      <c r="G22" s="45"/>
    </row>
    <row r="23" spans="1:7" ht="12.75" customHeight="1">
      <c r="A23" s="46" t="s">
        <v>28</v>
      </c>
      <c r="B23" s="48">
        <v>0.08694827511919877</v>
      </c>
      <c r="C23" s="48">
        <f>C9/C3</f>
        <v>0.10842260154352892</v>
      </c>
      <c r="D23" s="48">
        <f>D9/D3</f>
        <v>0.11617915715049772</v>
      </c>
      <c r="E23" s="48">
        <f>E9/E3</f>
        <v>0.11630407643939414</v>
      </c>
      <c r="F23" s="45"/>
      <c r="G23" s="45"/>
    </row>
    <row r="24" spans="1:10" ht="12.75" customHeight="1">
      <c r="A24" s="92" t="s">
        <v>30</v>
      </c>
      <c r="B24" s="47">
        <v>0.020947706515230907</v>
      </c>
      <c r="C24" s="47">
        <f>C16/C3</f>
        <v>0.04348490002587902</v>
      </c>
      <c r="D24" s="47">
        <f>D16/D3</f>
        <v>0.054467438540878405</v>
      </c>
      <c r="E24" s="47">
        <f>E16/E3</f>
        <v>0.056148876934477406</v>
      </c>
      <c r="F24" s="45"/>
      <c r="G24" s="45"/>
      <c r="J24" s="45"/>
    </row>
    <row r="25" spans="1:10" ht="12.75" customHeight="1">
      <c r="A25" s="92" t="s">
        <v>32</v>
      </c>
      <c r="B25" s="48">
        <v>0.03455148250249356</v>
      </c>
      <c r="C25" s="48">
        <f>C16/C48</f>
        <v>0.08319511384355727</v>
      </c>
      <c r="D25" s="48">
        <f>D16/D48</f>
        <v>0.11544386285334354</v>
      </c>
      <c r="E25" s="48">
        <f>E16/E48</f>
        <v>0.11735995629096595</v>
      </c>
      <c r="F25" s="45"/>
      <c r="G25" s="45"/>
      <c r="J25" s="45"/>
    </row>
    <row r="26" spans="1:10" ht="12.75" customHeight="1">
      <c r="A26" s="92" t="s">
        <v>244</v>
      </c>
      <c r="B26" s="48">
        <v>0.05440643855890057</v>
      </c>
      <c r="C26" s="48">
        <f>C11/C60</f>
        <v>0.09344666526221694</v>
      </c>
      <c r="D26" s="48">
        <f>D11/D60</f>
        <v>0.11784357012823132</v>
      </c>
      <c r="E26" s="48">
        <f>E11/E60</f>
        <v>0.12461804633372248</v>
      </c>
      <c r="F26" s="45"/>
      <c r="G26" s="45"/>
      <c r="J26" s="45"/>
    </row>
    <row r="27" spans="1:10" ht="12.75" customHeight="1">
      <c r="A27" s="46" t="s">
        <v>18</v>
      </c>
      <c r="B27" s="93">
        <v>0.078</v>
      </c>
      <c r="C27" s="93">
        <f>C99</f>
        <v>0.08</v>
      </c>
      <c r="D27" s="93">
        <f>D99</f>
        <v>0.08</v>
      </c>
      <c r="E27" s="93">
        <f>E99</f>
        <v>0.08</v>
      </c>
      <c r="F27" s="45"/>
      <c r="G27" s="45"/>
      <c r="J27" s="45"/>
    </row>
    <row r="28" spans="1:10" ht="12.75" customHeight="1">
      <c r="A28" s="46" t="s">
        <v>128</v>
      </c>
      <c r="B28" s="49">
        <v>2.363812437447558</v>
      </c>
      <c r="C28" s="49">
        <f>C11/C13</f>
        <v>4.312397923868391</v>
      </c>
      <c r="D28" s="49">
        <f>D11/D13</f>
        <v>5.508836194211943</v>
      </c>
      <c r="E28" s="49">
        <f>E11/E13</f>
        <v>5.541345168150564</v>
      </c>
      <c r="F28" s="45"/>
      <c r="G28" s="45"/>
      <c r="J28" s="45"/>
    </row>
    <row r="29" spans="1:10" ht="12.75" customHeight="1">
      <c r="A29" s="46" t="s">
        <v>154</v>
      </c>
      <c r="B29" s="142">
        <f>B24/(B76-B24)</f>
        <v>0.04241929726513771</v>
      </c>
      <c r="C29" s="142">
        <f>C24/(C76-C24)</f>
        <v>0.09572858006641798</v>
      </c>
      <c r="D29" s="142">
        <f>D24/(D76-D24)</f>
        <v>0.12375674996675091</v>
      </c>
      <c r="E29" s="142">
        <f>E24/(E76-E24)</f>
        <v>0.12702850550692216</v>
      </c>
      <c r="F29" s="45"/>
      <c r="G29" s="45"/>
      <c r="J29" s="45"/>
    </row>
    <row r="30" spans="1:7" ht="12.75" customHeight="1">
      <c r="A30" s="46"/>
      <c r="B30" s="50"/>
      <c r="C30" s="50"/>
      <c r="D30" s="50"/>
      <c r="E30" s="45"/>
      <c r="F30" s="45"/>
      <c r="G30" s="45"/>
    </row>
    <row r="31" spans="1:7" ht="12.75" customHeight="1">
      <c r="A31" s="46"/>
      <c r="B31" s="50"/>
      <c r="C31" s="50"/>
      <c r="D31" s="50"/>
      <c r="E31" s="45"/>
      <c r="F31" s="45"/>
      <c r="G31" s="45"/>
    </row>
    <row r="32" spans="1:6" ht="12.75" customHeight="1">
      <c r="A32" s="19" t="s">
        <v>87</v>
      </c>
      <c r="B32" s="110" t="s">
        <v>107</v>
      </c>
      <c r="C32" s="111"/>
      <c r="D32" s="112" t="s">
        <v>108</v>
      </c>
      <c r="E32" s="113"/>
      <c r="F32" s="109" t="s">
        <v>23</v>
      </c>
    </row>
    <row r="33" spans="1:7" ht="12.75" customHeight="1" thickBot="1">
      <c r="A33" s="144" t="s">
        <v>156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26</v>
      </c>
    </row>
    <row r="34" spans="1:7" ht="12.75" customHeight="1">
      <c r="A34" s="26" t="s">
        <v>11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142</v>
      </c>
    </row>
    <row r="35" spans="1:7" ht="12.75" customHeight="1">
      <c r="A35" s="26" t="s">
        <v>12</v>
      </c>
      <c r="B35" s="27">
        <v>16902.86345066667</v>
      </c>
      <c r="C35" s="27">
        <f aca="true" t="shared" si="2" ref="C35:E36">C3/365*C106</f>
        <v>19962.277275599998</v>
      </c>
      <c r="D35" s="27">
        <f t="shared" si="2"/>
        <v>23954.73273072</v>
      </c>
      <c r="E35" s="27">
        <f t="shared" si="2"/>
        <v>26350.206003792</v>
      </c>
      <c r="F35" s="53">
        <f>E35-B35</f>
        <v>9447.342553125327</v>
      </c>
      <c r="G35" s="46" t="s">
        <v>143</v>
      </c>
    </row>
    <row r="36" spans="1:7" ht="12.75" customHeight="1">
      <c r="A36" s="26" t="s">
        <v>13</v>
      </c>
      <c r="B36" s="27">
        <v>10779.629728824</v>
      </c>
      <c r="C36" s="27">
        <f t="shared" si="2"/>
        <v>11977.36636536</v>
      </c>
      <c r="D36" s="27">
        <f t="shared" si="2"/>
        <v>14372.839638431999</v>
      </c>
      <c r="E36" s="27">
        <f t="shared" si="2"/>
        <v>15810.1236022752</v>
      </c>
      <c r="F36" s="53">
        <f>E36-B36</f>
        <v>5030.4938734512</v>
      </c>
      <c r="G36" s="46" t="s">
        <v>143</v>
      </c>
    </row>
    <row r="37" spans="1:6" ht="12.75" customHeight="1">
      <c r="A37" s="40" t="s">
        <v>109</v>
      </c>
      <c r="B37" s="35">
        <v>27802.493179490673</v>
      </c>
      <c r="C37" s="35">
        <f>SUM(C34:C36)</f>
        <v>31939.64364096</v>
      </c>
      <c r="D37" s="35">
        <f>SUM(D34:D36)</f>
        <v>38327.572369151996</v>
      </c>
      <c r="E37" s="35">
        <f>SUM(E34:E36)</f>
        <v>42160.3296060672</v>
      </c>
      <c r="F37" s="53"/>
    </row>
    <row r="38" spans="1:7" ht="12.75" customHeight="1">
      <c r="A38" s="29" t="s">
        <v>110</v>
      </c>
      <c r="B38" s="30">
        <v>15060</v>
      </c>
      <c r="C38" s="30">
        <f>B38-C10+C108</f>
        <v>15060</v>
      </c>
      <c r="D38" s="30">
        <f>C38-D10+D108</f>
        <v>15060</v>
      </c>
      <c r="E38" s="30">
        <f>D38-E10+E108</f>
        <v>15060</v>
      </c>
      <c r="F38" s="53">
        <f>E38-B38</f>
        <v>0</v>
      </c>
      <c r="G38" s="46" t="s">
        <v>145</v>
      </c>
    </row>
    <row r="39" spans="1:6" ht="12.75" customHeight="1">
      <c r="A39" s="29" t="s">
        <v>88</v>
      </c>
      <c r="B39" s="54">
        <v>42862.49317949067</v>
      </c>
      <c r="C39" s="54">
        <f>C37+C38</f>
        <v>46999.64364096</v>
      </c>
      <c r="D39" s="54">
        <f>D37+D38</f>
        <v>53387.572369151996</v>
      </c>
      <c r="E39" s="54">
        <f>E37+E38</f>
        <v>57220.3296060672</v>
      </c>
      <c r="F39" s="53"/>
    </row>
    <row r="40" spans="2:6" ht="12.75" customHeight="1">
      <c r="B40" s="20" t="s">
        <v>51</v>
      </c>
      <c r="D40" s="20" t="s">
        <v>51</v>
      </c>
      <c r="E40" s="20" t="s">
        <v>51</v>
      </c>
      <c r="F40" s="137"/>
    </row>
    <row r="41" spans="1:6" ht="12.75" customHeight="1">
      <c r="A41" s="19" t="s">
        <v>89</v>
      </c>
      <c r="B41" s="55"/>
      <c r="E41" s="20"/>
      <c r="F41" s="137"/>
    </row>
    <row r="42" spans="1:7" ht="12.75" customHeight="1">
      <c r="A42" s="40" t="s">
        <v>14</v>
      </c>
      <c r="B42" s="35">
        <v>4971.551975010253</v>
      </c>
      <c r="C42" s="35">
        <f>C53/365*C109</f>
        <v>5819.140553763945</v>
      </c>
      <c r="D42" s="35">
        <f>D53/365*D109</f>
        <v>7166.730997793489</v>
      </c>
      <c r="E42" s="35">
        <f>E53/365*E109</f>
        <v>7653.701180976895</v>
      </c>
      <c r="F42" s="53">
        <f aca="true" t="shared" si="3" ref="F42:F50">E42-B42</f>
        <v>2682.1492059666416</v>
      </c>
      <c r="G42" s="46" t="s">
        <v>144</v>
      </c>
    </row>
    <row r="43" spans="1:7" ht="12.75" customHeight="1">
      <c r="A43" s="26" t="s">
        <v>16</v>
      </c>
      <c r="B43" s="27">
        <v>962.2912185000001</v>
      </c>
      <c r="C43" s="27">
        <f aca="true" t="shared" si="4" ref="C43:E44">C110*C$3</f>
        <v>971.4974940792</v>
      </c>
      <c r="D43" s="27">
        <f t="shared" si="4"/>
        <v>1165.79699289504</v>
      </c>
      <c r="E43" s="27">
        <f t="shared" si="4"/>
        <v>1282.376692184544</v>
      </c>
      <c r="F43" s="53">
        <f t="shared" si="3"/>
        <v>320.0854736845439</v>
      </c>
      <c r="G43" s="46" t="s">
        <v>151</v>
      </c>
    </row>
    <row r="44" spans="1:7" ht="12.75" customHeight="1">
      <c r="A44" s="56" t="s">
        <v>121</v>
      </c>
      <c r="B44" s="27">
        <v>911.1363741373987</v>
      </c>
      <c r="C44" s="27">
        <f t="shared" si="4"/>
        <v>971.4974940792</v>
      </c>
      <c r="D44" s="27">
        <f t="shared" si="4"/>
        <v>1165.79699289504</v>
      </c>
      <c r="E44" s="27">
        <f t="shared" si="4"/>
        <v>1282.376692184544</v>
      </c>
      <c r="F44" s="53">
        <f t="shared" si="3"/>
        <v>371.24031804714537</v>
      </c>
      <c r="G44" s="46" t="s">
        <v>151</v>
      </c>
    </row>
    <row r="45" spans="1:7" ht="12.75" customHeight="1">
      <c r="A45" s="29" t="s">
        <v>90</v>
      </c>
      <c r="B45" s="27">
        <v>9278.119058657045</v>
      </c>
      <c r="C45" s="27">
        <f>IF(C69&lt;0,(-C69+C34),0)</f>
        <v>10535.839975580373</v>
      </c>
      <c r="D45" s="27">
        <f>IF(D69&lt;0,(-D69+D34),0)</f>
        <v>12162.680459028576</v>
      </c>
      <c r="E45" s="27">
        <f>IF(E69&lt;0,(-E69+E34),0)</f>
        <v>11825.107560525757</v>
      </c>
      <c r="F45" s="53">
        <f t="shared" si="3"/>
        <v>2546.988501868713</v>
      </c>
      <c r="G45" s="46" t="s">
        <v>111</v>
      </c>
    </row>
    <row r="46" spans="1:7" ht="12.75" customHeight="1">
      <c r="A46" s="96" t="s">
        <v>124</v>
      </c>
      <c r="B46" s="35">
        <v>16123.098626304698</v>
      </c>
      <c r="C46" s="36">
        <f>C42+C43+C44+C45</f>
        <v>18297.975517502717</v>
      </c>
      <c r="D46" s="35">
        <f>D42+D43+D44+D45</f>
        <v>21661.005442612146</v>
      </c>
      <c r="E46" s="35">
        <f>E42+E43+E44+E45</f>
        <v>22043.56212587174</v>
      </c>
      <c r="F46" s="53"/>
      <c r="G46" s="46"/>
    </row>
    <row r="47" spans="1:7" ht="12.75" customHeight="1">
      <c r="A47" s="34" t="s">
        <v>91</v>
      </c>
      <c r="B47" s="27">
        <v>1350</v>
      </c>
      <c r="C47" s="37">
        <f>B47+C112</f>
        <v>1200</v>
      </c>
      <c r="D47" s="27">
        <f>C47+D112</f>
        <v>1050</v>
      </c>
      <c r="E47" s="27">
        <f>D47+E112</f>
        <v>900</v>
      </c>
      <c r="F47" s="53">
        <f t="shared" si="3"/>
        <v>-450</v>
      </c>
      <c r="G47" s="46" t="s">
        <v>152</v>
      </c>
    </row>
    <row r="48" spans="1:7" ht="12.75" customHeight="1">
      <c r="A48" s="95" t="s">
        <v>178</v>
      </c>
      <c r="B48" s="27">
        <v>24541.45103709209</v>
      </c>
      <c r="C48" s="37">
        <f>B48+B49</f>
        <v>25389.39455318598</v>
      </c>
      <c r="D48" s="27">
        <f>C48+C49</f>
        <v>27501.66812345728</v>
      </c>
      <c r="E48" s="27">
        <f>D48+D49</f>
        <v>30676.56692653985</v>
      </c>
      <c r="F48" s="53"/>
      <c r="G48" s="46" t="s">
        <v>153</v>
      </c>
    </row>
    <row r="49" spans="1:7" ht="12.75" customHeight="1">
      <c r="A49" s="80" t="s">
        <v>92</v>
      </c>
      <c r="B49" s="27">
        <v>847.9435160938898</v>
      </c>
      <c r="C49" s="37">
        <f>C16</f>
        <v>2112.2735702713003</v>
      </c>
      <c r="D49" s="27">
        <f>D16</f>
        <v>3174.898803082572</v>
      </c>
      <c r="E49" s="27">
        <f>E16</f>
        <v>3600.2005536556085</v>
      </c>
      <c r="F49" s="53"/>
      <c r="G49" s="46"/>
    </row>
    <row r="50" spans="1:6" ht="12.75" customHeight="1">
      <c r="A50" s="97" t="s">
        <v>122</v>
      </c>
      <c r="B50" s="30">
        <v>25389.39455318598</v>
      </c>
      <c r="C50" s="39">
        <f>C48+C49</f>
        <v>27501.66812345728</v>
      </c>
      <c r="D50" s="30">
        <f>D48+D49</f>
        <v>30676.56692653985</v>
      </c>
      <c r="E50" s="30">
        <f>E48+E49</f>
        <v>34276.767480195456</v>
      </c>
      <c r="F50" s="53">
        <f t="shared" si="3"/>
        <v>8887.372927009477</v>
      </c>
    </row>
    <row r="51" spans="1:6" ht="12.75" customHeight="1">
      <c r="A51" s="57" t="s">
        <v>15</v>
      </c>
      <c r="B51" s="54">
        <v>42862.49317949067</v>
      </c>
      <c r="C51" s="54">
        <f>C46+C47+C50</f>
        <v>46999.64364096</v>
      </c>
      <c r="D51" s="54">
        <f>D46+D47+D50</f>
        <v>53387.572369151996</v>
      </c>
      <c r="E51" s="54">
        <f>E46+E47+E50</f>
        <v>57220.3296060672</v>
      </c>
      <c r="F51" s="137"/>
    </row>
    <row r="52" spans="1:5" ht="12.75" customHeight="1">
      <c r="A52" s="58"/>
      <c r="B52" s="37"/>
      <c r="C52" s="37"/>
      <c r="D52" s="37"/>
      <c r="E52" s="37"/>
    </row>
    <row r="53" spans="1:6" ht="12.75" customHeight="1">
      <c r="A53" s="46" t="s">
        <v>25</v>
      </c>
      <c r="B53" s="69">
        <v>25378.960968504</v>
      </c>
      <c r="C53" s="69">
        <f>C4+(C36-B36)</f>
        <v>30342.661458911996</v>
      </c>
      <c r="D53" s="69">
        <f>D4+(D36-C36)</f>
        <v>37369.383059923195</v>
      </c>
      <c r="E53" s="69">
        <f>E4+(E36-D36)</f>
        <v>39908.58472937952</v>
      </c>
      <c r="F53" s="70"/>
    </row>
    <row r="54" spans="1:6" ht="13.5" customHeight="1">
      <c r="A54" s="46" t="s">
        <v>126</v>
      </c>
      <c r="B54" s="69">
        <v>0</v>
      </c>
      <c r="C54" s="69">
        <f>B48+B49-C48</f>
        <v>0</v>
      </c>
      <c r="D54" s="69">
        <f>C48+C49-D48</f>
        <v>0</v>
      </c>
      <c r="E54" s="69">
        <f>D48+D49-E48</f>
        <v>0</v>
      </c>
      <c r="F54" s="45"/>
    </row>
    <row r="55" spans="1:6" ht="13.5" customHeight="1">
      <c r="A55" s="61"/>
      <c r="B55" s="59"/>
      <c r="C55" s="59"/>
      <c r="D55" s="59"/>
      <c r="E55" s="59"/>
      <c r="F55" s="98" t="s">
        <v>23</v>
      </c>
    </row>
    <row r="56" spans="1:6" ht="15" customHeight="1" thickBot="1">
      <c r="A56" s="62" t="s">
        <v>93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6" ht="12.75" customHeight="1">
      <c r="A57" s="46" t="s">
        <v>94</v>
      </c>
      <c r="B57" s="64">
        <f>B34-B105</f>
        <v>120</v>
      </c>
      <c r="C57" s="64">
        <f>C34-C105</f>
        <v>0</v>
      </c>
      <c r="D57" s="64">
        <f>D34-D105</f>
        <v>0</v>
      </c>
      <c r="E57" s="64">
        <f>E34-E105</f>
        <v>0</v>
      </c>
      <c r="F57" s="53">
        <f>E57-B57</f>
        <v>-120</v>
      </c>
    </row>
    <row r="58" spans="1:6" ht="12.75" customHeight="1">
      <c r="A58" s="65" t="s">
        <v>95</v>
      </c>
      <c r="B58" s="66">
        <f>B105+B35+B36-B42-B43-B44</f>
        <v>20837.513611843024</v>
      </c>
      <c r="C58" s="66">
        <f>C105+C35+C36-C42-C43-C44</f>
        <v>24177.508099037652</v>
      </c>
      <c r="D58" s="66">
        <f>D105+D35+D36-D42-D43-D44</f>
        <v>28829.247385568426</v>
      </c>
      <c r="E58" s="66">
        <f>E105+E35+E36-E42-E43-E44</f>
        <v>31941.875040721214</v>
      </c>
      <c r="F58" s="53">
        <f>E58-B58</f>
        <v>11104.36142887819</v>
      </c>
    </row>
    <row r="59" spans="1:6" ht="12.75" customHeight="1">
      <c r="A59" s="65" t="s">
        <v>96</v>
      </c>
      <c r="B59" s="67">
        <f>B38</f>
        <v>15060</v>
      </c>
      <c r="C59" s="67">
        <f>C38</f>
        <v>15060</v>
      </c>
      <c r="D59" s="67">
        <f>D38</f>
        <v>15060</v>
      </c>
      <c r="E59" s="67">
        <f>E38</f>
        <v>15060</v>
      </c>
      <c r="F59" s="53">
        <f>E59-B59</f>
        <v>0</v>
      </c>
    </row>
    <row r="60" spans="1:6" ht="12.75" customHeight="1">
      <c r="A60" s="65" t="s">
        <v>125</v>
      </c>
      <c r="B60" s="66">
        <f>B57+B58+B59</f>
        <v>36017.513611843024</v>
      </c>
      <c r="C60" s="66">
        <f>C57+C58+C59</f>
        <v>39237.50809903765</v>
      </c>
      <c r="D60" s="66">
        <f>D57+D58+D59</f>
        <v>43889.24738556842</v>
      </c>
      <c r="E60" s="66">
        <f>E57+E58+E59</f>
        <v>47001.875040721214</v>
      </c>
      <c r="F60" s="53"/>
    </row>
    <row r="61" spans="1:6" ht="12.75" customHeight="1">
      <c r="A61" s="65"/>
      <c r="B61" s="66"/>
      <c r="C61" s="66"/>
      <c r="D61" s="66"/>
      <c r="E61" s="66"/>
      <c r="F61" s="53"/>
    </row>
    <row r="62" spans="1:6" ht="12.75" customHeight="1">
      <c r="A62" s="65" t="s">
        <v>97</v>
      </c>
      <c r="B62" s="66">
        <f>B45+B47</f>
        <v>10628.119058657045</v>
      </c>
      <c r="C62" s="66">
        <f>C45+C47</f>
        <v>11735.839975580373</v>
      </c>
      <c r="D62" s="66">
        <f>D45+D47</f>
        <v>13212.680459028576</v>
      </c>
      <c r="E62" s="66">
        <f>E45+E47</f>
        <v>12725.107560525757</v>
      </c>
      <c r="F62" s="53">
        <f>E62-B62</f>
        <v>2096.988501868713</v>
      </c>
    </row>
    <row r="63" spans="1:6" ht="12.75" customHeight="1">
      <c r="A63" s="65" t="s">
        <v>31</v>
      </c>
      <c r="B63" s="67">
        <f>B50</f>
        <v>25389.39455318598</v>
      </c>
      <c r="C63" s="67">
        <f>C50</f>
        <v>27501.66812345728</v>
      </c>
      <c r="D63" s="67">
        <f>D50</f>
        <v>30676.56692653985</v>
      </c>
      <c r="E63" s="67">
        <f>E50</f>
        <v>34276.767480195456</v>
      </c>
      <c r="F63" s="53">
        <f>E63-B63</f>
        <v>8887.372927009477</v>
      </c>
    </row>
    <row r="64" spans="1:6" ht="12.75" customHeight="1">
      <c r="A64" s="65" t="s">
        <v>21</v>
      </c>
      <c r="B64" s="66">
        <f>B62+B63</f>
        <v>36017.513611843024</v>
      </c>
      <c r="C64" s="66">
        <f>C62+C63</f>
        <v>39237.50809903765</v>
      </c>
      <c r="D64" s="66">
        <f>D62+D63</f>
        <v>43889.24738556842</v>
      </c>
      <c r="E64" s="66">
        <f>E62+E63</f>
        <v>47001.875040721214</v>
      </c>
      <c r="F64" s="53"/>
    </row>
    <row r="65" spans="1:6" ht="12.75" customHeight="1">
      <c r="A65" s="65"/>
      <c r="B65" s="66"/>
      <c r="C65" s="66"/>
      <c r="D65" s="66"/>
      <c r="E65" s="66"/>
      <c r="F65" s="53"/>
    </row>
    <row r="66" spans="1:6" ht="12.75" customHeight="1" thickBot="1">
      <c r="A66" s="62" t="s">
        <v>98</v>
      </c>
      <c r="B66" s="68"/>
      <c r="C66" s="68"/>
      <c r="D66" s="68"/>
      <c r="E66" s="68"/>
      <c r="F66" s="53"/>
    </row>
    <row r="67" spans="1:6" ht="12.75" customHeight="1">
      <c r="A67" s="46" t="s">
        <v>20</v>
      </c>
      <c r="B67" s="69">
        <f>B58</f>
        <v>20837.513611843024</v>
      </c>
      <c r="C67" s="69">
        <f>C58</f>
        <v>24177.508099037652</v>
      </c>
      <c r="D67" s="69">
        <f>D58</f>
        <v>28829.247385568426</v>
      </c>
      <c r="E67" s="69">
        <f>E58</f>
        <v>31941.875040721214</v>
      </c>
      <c r="F67" s="53">
        <f>E67-B67</f>
        <v>11104.36142887819</v>
      </c>
    </row>
    <row r="68" spans="1:6" ht="12.75" customHeight="1">
      <c r="A68" s="46" t="s">
        <v>24</v>
      </c>
      <c r="B68" s="67">
        <f>B47+B50-B38</f>
        <v>11679.394553185979</v>
      </c>
      <c r="C68" s="67">
        <f>C47+C50-C38</f>
        <v>13641.668123457279</v>
      </c>
      <c r="D68" s="67">
        <f>D47+D50-D38</f>
        <v>16666.56692653985</v>
      </c>
      <c r="E68" s="67">
        <f>E47+E50-E38</f>
        <v>20116.767480195456</v>
      </c>
      <c r="F68" s="53">
        <f>E68-B68</f>
        <v>8437.372927009477</v>
      </c>
    </row>
    <row r="69" spans="1:6" ht="12.75" customHeight="1">
      <c r="A69" s="44" t="s">
        <v>130</v>
      </c>
      <c r="B69" s="66">
        <f>B68-B67</f>
        <v>-9158.119058657045</v>
      </c>
      <c r="C69" s="66">
        <f>C68-C67</f>
        <v>-10535.839975580373</v>
      </c>
      <c r="D69" s="66">
        <f>D68-D67</f>
        <v>-12162.680459028576</v>
      </c>
      <c r="E69" s="66">
        <f>E68-E67</f>
        <v>-11825.107560525757</v>
      </c>
      <c r="F69" s="53">
        <f>E69-B69</f>
        <v>-2666.988501868713</v>
      </c>
    </row>
    <row r="70" spans="1:5" ht="12.75" customHeight="1">
      <c r="A70" s="44" t="s">
        <v>99</v>
      </c>
      <c r="B70" s="69"/>
      <c r="C70" s="69"/>
      <c r="D70" s="69"/>
      <c r="E70" s="69"/>
    </row>
    <row r="71" spans="2:5" ht="12.75" customHeight="1">
      <c r="B71" s="59"/>
      <c r="C71" s="59"/>
      <c r="D71" s="59"/>
      <c r="E71" s="59"/>
    </row>
    <row r="72" spans="1:5" ht="12.75" customHeight="1" thickBot="1">
      <c r="A72" s="62" t="s">
        <v>100</v>
      </c>
      <c r="E72" s="20"/>
    </row>
    <row r="73" spans="1:6" ht="12.75" customHeight="1">
      <c r="A73" s="46" t="s">
        <v>101</v>
      </c>
      <c r="B73" s="69">
        <f aca="true" t="shared" si="5" ref="B73:E74">B35/B3*365</f>
        <v>152.41324319439667</v>
      </c>
      <c r="C73" s="69">
        <f t="shared" si="5"/>
        <v>150</v>
      </c>
      <c r="D73" s="69">
        <f t="shared" si="5"/>
        <v>150</v>
      </c>
      <c r="E73" s="69">
        <f t="shared" si="5"/>
        <v>150</v>
      </c>
      <c r="F73" s="70"/>
    </row>
    <row r="74" spans="1:6" ht="12.75" customHeight="1">
      <c r="A74" s="46" t="s">
        <v>102</v>
      </c>
      <c r="B74" s="69">
        <f t="shared" si="5"/>
        <v>162</v>
      </c>
      <c r="C74" s="69">
        <f t="shared" si="5"/>
        <v>150</v>
      </c>
      <c r="D74" s="69">
        <f t="shared" si="5"/>
        <v>150</v>
      </c>
      <c r="E74" s="69">
        <f t="shared" si="5"/>
        <v>150</v>
      </c>
      <c r="F74" s="70"/>
    </row>
    <row r="75" spans="1:5" ht="12.75" customHeight="1">
      <c r="A75" s="46" t="s">
        <v>103</v>
      </c>
      <c r="B75" s="69">
        <f>B42/B53*365</f>
        <v>71.50081806464543</v>
      </c>
      <c r="C75" s="69">
        <f>C42/C53*365</f>
        <v>70</v>
      </c>
      <c r="D75" s="69">
        <f>D42/D53*365</f>
        <v>70</v>
      </c>
      <c r="E75" s="69">
        <f>E42/E53*365</f>
        <v>70</v>
      </c>
    </row>
    <row r="76" spans="1:5" ht="12.75" customHeight="1">
      <c r="A76" s="46" t="s">
        <v>104</v>
      </c>
      <c r="B76" s="47">
        <f>B67/B3</f>
        <v>0.5147726368128569</v>
      </c>
      <c r="C76" s="47">
        <f>C67/C3</f>
        <v>0.4977369112403828</v>
      </c>
      <c r="D76" s="47">
        <f>D67/D3</f>
        <v>0.49458434978419963</v>
      </c>
      <c r="E76" s="47">
        <f>E67/E3</f>
        <v>0.49816680598440777</v>
      </c>
    </row>
    <row r="77" spans="1:5" ht="12.75" customHeight="1">
      <c r="A77" s="46" t="s">
        <v>105</v>
      </c>
      <c r="B77" s="71">
        <f>B62/B9</f>
        <v>3.019708329710404</v>
      </c>
      <c r="C77" s="71">
        <f>C62/C9</f>
        <v>2.228346208850831</v>
      </c>
      <c r="D77" s="71">
        <f>D62/D9</f>
        <v>1.9510561821523218</v>
      </c>
      <c r="E77" s="71">
        <f>E62/E9</f>
        <v>1.7064002448647708</v>
      </c>
    </row>
    <row r="78" spans="1:5" ht="12.75" customHeight="1">
      <c r="A78" s="46" t="s">
        <v>129</v>
      </c>
      <c r="B78" s="100">
        <f>B62/B16</f>
        <v>12.534068563329651</v>
      </c>
      <c r="C78" s="100">
        <f>C62/C16</f>
        <v>5.556022733396708</v>
      </c>
      <c r="D78" s="100">
        <f>D62/D16</f>
        <v>4.161606803404292</v>
      </c>
      <c r="E78" s="100">
        <f>E62/E16</f>
        <v>3.5345551923780487</v>
      </c>
    </row>
    <row r="79" spans="1:5" ht="12.75" customHeight="1">
      <c r="A79" s="46"/>
      <c r="B79" s="100"/>
      <c r="C79" s="100"/>
      <c r="D79" s="100"/>
      <c r="E79" s="100"/>
    </row>
    <row r="80" spans="1:5" ht="12.75" customHeight="1">
      <c r="A80" s="41" t="s">
        <v>131</v>
      </c>
      <c r="B80" s="108">
        <f aca="true" t="shared" si="6" ref="B80:E81">B35/B$3</f>
        <v>0.4175705292997169</v>
      </c>
      <c r="C80" s="149">
        <f t="shared" si="6"/>
        <v>0.410958904109589</v>
      </c>
      <c r="D80" s="149">
        <f t="shared" si="6"/>
        <v>0.4109589041095891</v>
      </c>
      <c r="E80" s="149">
        <f t="shared" si="6"/>
        <v>0.410958904109589</v>
      </c>
    </row>
    <row r="81" spans="1:5" ht="12.75" customHeight="1">
      <c r="A81" s="41" t="s">
        <v>132</v>
      </c>
      <c r="B81" s="108">
        <f t="shared" si="6"/>
        <v>0.2663013698630137</v>
      </c>
      <c r="C81" s="149">
        <f t="shared" si="6"/>
        <v>0.24657534246575344</v>
      </c>
      <c r="D81" s="149">
        <f t="shared" si="6"/>
        <v>0.24657534246575344</v>
      </c>
      <c r="E81" s="149">
        <f t="shared" si="6"/>
        <v>0.24657534246575344</v>
      </c>
    </row>
    <row r="82" spans="1:5" ht="12.75" customHeight="1">
      <c r="A82" s="41" t="s">
        <v>27</v>
      </c>
      <c r="B82" s="108">
        <f>B42/B3</f>
        <v>0.12281786430477287</v>
      </c>
      <c r="C82" s="149">
        <f>C42/C3</f>
        <v>0.11979733533495965</v>
      </c>
      <c r="D82" s="149">
        <f>D42/D3</f>
        <v>0.1229498967911428</v>
      </c>
      <c r="E82" s="149">
        <f>E42/E3</f>
        <v>0.1193674405909347</v>
      </c>
    </row>
    <row r="83" spans="1:5" ht="12.75" customHeight="1">
      <c r="A83" s="41" t="s">
        <v>146</v>
      </c>
      <c r="B83" s="108">
        <f>(B43+B44)/B3</f>
        <v>0.046281398045100966</v>
      </c>
      <c r="C83" s="149">
        <f>(C43+C44)/C3</f>
        <v>0.04</v>
      </c>
      <c r="D83" s="149">
        <f>(D43+D44)/D3</f>
        <v>0.04</v>
      </c>
      <c r="E83" s="149">
        <f>(E43+E44)/E3</f>
        <v>0.04</v>
      </c>
    </row>
    <row r="84" spans="1:5" ht="12.75" customHeight="1">
      <c r="A84" s="41" t="s">
        <v>116</v>
      </c>
      <c r="B84" s="72">
        <f>B80+B81-B82-B83</f>
        <v>0.5147726368128568</v>
      </c>
      <c r="C84" s="150">
        <f>C80+C81-C82-C83</f>
        <v>0.49773691124038283</v>
      </c>
      <c r="D84" s="150">
        <f>D80+D81-D82-D83</f>
        <v>0.4945843497841998</v>
      </c>
      <c r="E84" s="150">
        <f>E80+E81-E82-E83</f>
        <v>0.4981668059844077</v>
      </c>
    </row>
    <row r="85" spans="1:5" ht="12.75" customHeight="1">
      <c r="A85" s="46"/>
      <c r="B85" s="100"/>
      <c r="C85" s="100"/>
      <c r="D85" s="100"/>
      <c r="E85" s="100"/>
    </row>
    <row r="86" spans="1:5" ht="12.75" customHeight="1">
      <c r="A86" s="46"/>
      <c r="B86" s="100"/>
      <c r="C86" s="100"/>
      <c r="D86" s="100"/>
      <c r="E86" s="100"/>
    </row>
    <row r="87" spans="1:5" ht="12.75" customHeight="1">
      <c r="A87" s="46"/>
      <c r="B87" s="100"/>
      <c r="C87" s="100"/>
      <c r="D87" s="100"/>
      <c r="E87" s="100"/>
    </row>
    <row r="88" spans="1:5" ht="12.75" customHeight="1">
      <c r="A88" s="46"/>
      <c r="B88" s="100"/>
      <c r="C88" s="100"/>
      <c r="D88" s="100"/>
      <c r="E88" s="100"/>
    </row>
    <row r="89" spans="2:4" ht="11.25" customHeight="1">
      <c r="B89" s="72"/>
      <c r="C89" s="72"/>
      <c r="D89" s="72"/>
    </row>
    <row r="90" spans="1:4" ht="11.25" customHeight="1">
      <c r="A90" s="61" t="s">
        <v>70</v>
      </c>
      <c r="B90" s="59"/>
      <c r="D90" s="59"/>
    </row>
    <row r="91" spans="1:4" ht="11.25" customHeight="1">
      <c r="A91" s="61" t="s">
        <v>71</v>
      </c>
      <c r="B91" s="73"/>
      <c r="C91" s="73"/>
      <c r="D91" s="73"/>
    </row>
    <row r="92" ht="11.25" customHeight="1">
      <c r="A92" s="61" t="s">
        <v>72</v>
      </c>
    </row>
    <row r="93" spans="1:11" ht="11.25" customHeight="1">
      <c r="A93" s="61" t="s">
        <v>10</v>
      </c>
      <c r="B93" s="122"/>
      <c r="C93" s="123">
        <v>0.2</v>
      </c>
      <c r="D93" s="123">
        <v>0.2</v>
      </c>
      <c r="E93" s="123">
        <v>0.1</v>
      </c>
      <c r="F93" s="83"/>
      <c r="G93" s="78"/>
      <c r="H93" s="78"/>
      <c r="I93" s="78"/>
      <c r="J93" s="78"/>
      <c r="K93" s="78"/>
    </row>
    <row r="94" spans="1:11" ht="11.25" customHeight="1">
      <c r="A94" s="61" t="s">
        <v>118</v>
      </c>
      <c r="B94" s="124">
        <v>0.6</v>
      </c>
      <c r="C94" s="124">
        <v>0.6</v>
      </c>
      <c r="D94" s="124">
        <v>0.6</v>
      </c>
      <c r="E94" s="124">
        <v>0.6</v>
      </c>
      <c r="F94" s="83"/>
      <c r="G94" s="78"/>
      <c r="H94" s="78"/>
      <c r="I94" s="78"/>
      <c r="J94" s="78"/>
      <c r="K94" s="78"/>
    </row>
    <row r="95" spans="1:11" ht="11.25" customHeight="1">
      <c r="A95" s="61" t="s">
        <v>73</v>
      </c>
      <c r="B95" s="125">
        <v>0.213</v>
      </c>
      <c r="C95" s="125">
        <v>0.2</v>
      </c>
      <c r="D95" s="125">
        <v>0.2</v>
      </c>
      <c r="E95" s="125">
        <v>0.2</v>
      </c>
      <c r="F95" s="83"/>
      <c r="G95" s="78"/>
      <c r="H95" s="78"/>
      <c r="I95" s="78"/>
      <c r="J95" s="78"/>
      <c r="K95" s="78"/>
    </row>
    <row r="96" spans="1:11" ht="11.25" customHeight="1">
      <c r="A96" s="74" t="s">
        <v>106</v>
      </c>
      <c r="B96" s="125"/>
      <c r="C96" s="125"/>
      <c r="D96" s="125"/>
      <c r="E96" s="126"/>
      <c r="F96" s="83"/>
      <c r="G96" s="78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G97" s="78"/>
      <c r="H97" s="78"/>
      <c r="I97" s="78"/>
      <c r="J97" s="78"/>
      <c r="K97" s="78"/>
    </row>
    <row r="98" spans="1:11" ht="11.25" customHeight="1">
      <c r="A98" s="61" t="s">
        <v>119</v>
      </c>
      <c r="B98" s="127"/>
      <c r="C98" s="124">
        <v>0.09836065573770503</v>
      </c>
      <c r="D98" s="124">
        <v>0.09836065573770503</v>
      </c>
      <c r="E98" s="124">
        <v>0.09836065573770503</v>
      </c>
      <c r="F98" s="83"/>
      <c r="G98" s="78"/>
      <c r="H98" s="78"/>
      <c r="I98" s="78"/>
      <c r="J98" s="78"/>
      <c r="K98" s="78"/>
    </row>
    <row r="99" spans="1:6" ht="11.25" customHeight="1">
      <c r="A99" s="61" t="s">
        <v>6</v>
      </c>
      <c r="B99" s="128">
        <v>0.078</v>
      </c>
      <c r="C99" s="128">
        <v>0.08</v>
      </c>
      <c r="D99" s="128">
        <v>0.08</v>
      </c>
      <c r="E99" s="128">
        <v>0.08</v>
      </c>
      <c r="F99" s="86"/>
    </row>
    <row r="100" spans="1:6" ht="11.25" customHeight="1">
      <c r="A100" s="61" t="s">
        <v>137</v>
      </c>
      <c r="B100" s="125"/>
      <c r="C100" s="129"/>
      <c r="D100" s="129"/>
      <c r="E100" s="129"/>
      <c r="F100" s="86"/>
    </row>
    <row r="101" spans="1:6" ht="11.25" customHeight="1">
      <c r="A101" s="61" t="s">
        <v>138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6" ht="11.25" customHeight="1">
      <c r="A102" s="61" t="s">
        <v>9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6" ht="11.25" customHeight="1">
      <c r="A103" s="61"/>
      <c r="B103" s="130"/>
      <c r="C103" s="131"/>
      <c r="D103" s="131"/>
      <c r="E103" s="126"/>
      <c r="F103" s="86"/>
    </row>
    <row r="104" spans="1:6" ht="11.25" customHeight="1">
      <c r="A104" s="61" t="s">
        <v>74</v>
      </c>
      <c r="B104" s="126"/>
      <c r="C104" s="126"/>
      <c r="D104" s="126"/>
      <c r="E104" s="126"/>
      <c r="F104" s="86"/>
    </row>
    <row r="105" spans="1:6" ht="11.25" customHeight="1">
      <c r="A105" s="61" t="s">
        <v>198</v>
      </c>
      <c r="B105" s="133">
        <v>0</v>
      </c>
      <c r="C105" s="133">
        <v>0</v>
      </c>
      <c r="D105" s="133">
        <v>0</v>
      </c>
      <c r="E105" s="126"/>
      <c r="F105" s="86"/>
    </row>
    <row r="106" spans="1:6" ht="11.25" customHeight="1">
      <c r="A106" s="61" t="s">
        <v>75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6" ht="11.25" customHeight="1">
      <c r="A107" s="61" t="s">
        <v>76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6" ht="11.25" customHeight="1">
      <c r="A108" s="75" t="s">
        <v>140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6" ht="11.25" customHeight="1">
      <c r="A109" s="61" t="s">
        <v>77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6" ht="11.25" customHeight="1">
      <c r="A110" s="61" t="s">
        <v>149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6" ht="11.25" customHeight="1">
      <c r="A111" s="61" t="s">
        <v>150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6" ht="11.25" customHeight="1">
      <c r="A112" s="61" t="s">
        <v>78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6" ht="11.25" customHeight="1">
      <c r="A113" s="61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6" ht="11.25" customHeight="1">
      <c r="A114" s="61" t="s">
        <v>22</v>
      </c>
      <c r="B114" s="22"/>
      <c r="C114" s="22"/>
      <c r="D114" s="22"/>
      <c r="F114" s="86"/>
    </row>
    <row r="115" spans="2:6" ht="11.25" customHeight="1">
      <c r="B115" s="86"/>
      <c r="C115" s="86"/>
      <c r="D115" s="86"/>
      <c r="E115" s="86"/>
      <c r="F115" s="86"/>
    </row>
    <row r="116" spans="1:6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23</v>
      </c>
    </row>
    <row r="118" spans="1:7" ht="13.5" customHeight="1">
      <c r="A118" s="104" t="s">
        <v>93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1" t="s">
        <v>94</v>
      </c>
      <c r="B119" s="76">
        <f aca="true" t="shared" si="7" ref="B119:E121">B57/1000</f>
        <v>0.12</v>
      </c>
      <c r="C119" s="76">
        <f t="shared" si="7"/>
        <v>0</v>
      </c>
      <c r="D119" s="76">
        <f t="shared" si="7"/>
        <v>0</v>
      </c>
      <c r="E119" s="76">
        <f t="shared" si="7"/>
        <v>0</v>
      </c>
      <c r="G119" s="59" t="e">
        <f>#REF!-C119</f>
        <v>#REF!</v>
      </c>
    </row>
    <row r="120" spans="1:7" ht="13.5" customHeight="1">
      <c r="A120" s="58" t="s">
        <v>95</v>
      </c>
      <c r="B120" s="76">
        <f t="shared" si="7"/>
        <v>20.837513611843022</v>
      </c>
      <c r="C120" s="76">
        <f t="shared" si="7"/>
        <v>24.177508099037652</v>
      </c>
      <c r="D120" s="76">
        <f t="shared" si="7"/>
        <v>28.829247385568426</v>
      </c>
      <c r="E120" s="76">
        <f t="shared" si="7"/>
        <v>31.941875040721214</v>
      </c>
      <c r="G120" s="59" t="e">
        <f>#REF!-C120</f>
        <v>#REF!</v>
      </c>
    </row>
    <row r="121" spans="1:7" ht="13.5" customHeight="1">
      <c r="A121" s="58" t="s">
        <v>96</v>
      </c>
      <c r="B121" s="103">
        <f t="shared" si="7"/>
        <v>15.06</v>
      </c>
      <c r="C121" s="103">
        <f t="shared" si="7"/>
        <v>15.06</v>
      </c>
      <c r="D121" s="103">
        <f t="shared" si="7"/>
        <v>15.06</v>
      </c>
      <c r="E121" s="103">
        <f t="shared" si="7"/>
        <v>15.06</v>
      </c>
      <c r="G121" s="59" t="e">
        <f>#REF!-C121</f>
        <v>#REF!</v>
      </c>
    </row>
    <row r="122" spans="1:7" ht="13.5" customHeight="1">
      <c r="A122" s="58" t="s">
        <v>125</v>
      </c>
      <c r="B122" s="37">
        <f>B119+B120+B121</f>
        <v>36.01751361184302</v>
      </c>
      <c r="C122" s="37">
        <f>C119+C120+C121</f>
        <v>39.237508099037655</v>
      </c>
      <c r="D122" s="37">
        <f>D119+D120+D121</f>
        <v>43.889247385568424</v>
      </c>
      <c r="E122" s="37">
        <f>E119+E120+E121</f>
        <v>47.00187504072122</v>
      </c>
      <c r="G122" s="59"/>
    </row>
    <row r="123" spans="1:7" ht="13.5" customHeight="1">
      <c r="A123" s="58"/>
      <c r="B123" s="37"/>
      <c r="C123" s="37"/>
      <c r="D123" s="37"/>
      <c r="E123" s="37"/>
      <c r="G123" s="59"/>
    </row>
    <row r="124" spans="1:7" ht="13.5" customHeight="1">
      <c r="A124" s="58" t="s">
        <v>97</v>
      </c>
      <c r="B124" s="37">
        <f aca="true" t="shared" si="8" ref="B124:E125">B62/1000</f>
        <v>10.628119058657045</v>
      </c>
      <c r="C124" s="37">
        <f t="shared" si="8"/>
        <v>11.735839975580372</v>
      </c>
      <c r="D124" s="37">
        <f t="shared" si="8"/>
        <v>13.212680459028576</v>
      </c>
      <c r="E124" s="37">
        <f t="shared" si="8"/>
        <v>12.725107560525757</v>
      </c>
      <c r="G124" s="59" t="e">
        <f>#REF!-C124</f>
        <v>#REF!</v>
      </c>
    </row>
    <row r="125" spans="1:7" ht="13.5" customHeight="1">
      <c r="A125" s="58" t="s">
        <v>31</v>
      </c>
      <c r="B125" s="39">
        <f t="shared" si="8"/>
        <v>25.38939455318598</v>
      </c>
      <c r="C125" s="39">
        <f t="shared" si="8"/>
        <v>27.50166812345728</v>
      </c>
      <c r="D125" s="39">
        <f t="shared" si="8"/>
        <v>30.67656692653985</v>
      </c>
      <c r="E125" s="39">
        <f t="shared" si="8"/>
        <v>34.27676748019546</v>
      </c>
      <c r="G125" s="59" t="e">
        <f>#REF!-C125</f>
        <v>#REF!</v>
      </c>
    </row>
    <row r="126" spans="1:7" ht="13.5" customHeight="1">
      <c r="A126" s="58" t="s">
        <v>21</v>
      </c>
      <c r="B126" s="37">
        <f>B124+B125</f>
        <v>36.01751361184303</v>
      </c>
      <c r="C126" s="37">
        <f>C124+C125</f>
        <v>39.237508099037655</v>
      </c>
      <c r="D126" s="37">
        <f>D124+D125</f>
        <v>43.889247385568424</v>
      </c>
      <c r="E126" s="37">
        <f>E124+E125</f>
        <v>47.00187504072122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ht="11.25" customHeight="1"/>
    <row r="129" spans="2:7" ht="11.25" customHeight="1">
      <c r="B129" s="86"/>
      <c r="C129" s="86"/>
      <c r="D129" s="86"/>
      <c r="E129" s="86"/>
      <c r="F129" s="86"/>
      <c r="G129" s="106" t="s">
        <v>23</v>
      </c>
    </row>
    <row r="130" spans="2:7" ht="12.75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20</v>
      </c>
      <c r="B131" s="69">
        <f>B120</f>
        <v>20.837513611843022</v>
      </c>
      <c r="C131" s="69">
        <f>C120</f>
        <v>24.177508099037652</v>
      </c>
      <c r="D131" s="69">
        <f>D120</f>
        <v>28.829247385568426</v>
      </c>
      <c r="E131" s="69">
        <f>E120</f>
        <v>31.941875040721214</v>
      </c>
      <c r="G131" s="69" t="e">
        <f>#REF!-C131</f>
        <v>#REF!</v>
      </c>
    </row>
    <row r="132" spans="1:7" ht="12">
      <c r="A132" s="46" t="s">
        <v>24</v>
      </c>
      <c r="B132" s="67">
        <f>B68/1000</f>
        <v>11.679394553185979</v>
      </c>
      <c r="C132" s="67">
        <f>C68/1000</f>
        <v>13.64166812345728</v>
      </c>
      <c r="D132" s="67">
        <f>D68/1000</f>
        <v>16.66656692653985</v>
      </c>
      <c r="E132" s="67">
        <f>E68/1000</f>
        <v>20.116767480195456</v>
      </c>
      <c r="G132" s="69" t="e">
        <f>#REF!-C132</f>
        <v>#REF!</v>
      </c>
    </row>
    <row r="133" spans="1:7" ht="12">
      <c r="A133" s="44" t="s">
        <v>130</v>
      </c>
      <c r="B133" s="66">
        <f>B132-B131</f>
        <v>-9.158119058657043</v>
      </c>
      <c r="C133" s="66">
        <f>C132-C131</f>
        <v>-10.535839975580373</v>
      </c>
      <c r="D133" s="66">
        <f>D132-D131</f>
        <v>-12.162680459028575</v>
      </c>
      <c r="E133" s="66">
        <f>E132-E131</f>
        <v>-11.825107560525758</v>
      </c>
      <c r="G133" s="69" t="e">
        <f>#REF!-C133</f>
        <v>#REF!</v>
      </c>
    </row>
    <row r="134" spans="1:6" ht="12">
      <c r="A134" s="44" t="s">
        <v>99</v>
      </c>
      <c r="B134" s="69"/>
      <c r="C134" s="69"/>
      <c r="D134" s="69"/>
      <c r="E134" s="69"/>
      <c r="F134" s="53"/>
    </row>
    <row r="135" spans="3:4" ht="12">
      <c r="C135" s="51"/>
      <c r="D135" s="51"/>
    </row>
    <row r="136" spans="3:4" ht="12">
      <c r="C136" s="51"/>
      <c r="D136" s="51"/>
    </row>
  </sheetData>
  <sheetProtection/>
  <printOptions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ignoredErrors>
    <ignoredError sqref="D10:E10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5"/>
  <sheetViews>
    <sheetView view="pageBreakPreview" zoomScale="140" zoomScaleNormal="130" zoomScaleSheetLayoutView="140" zoomScalePageLayoutView="0" workbookViewId="0" topLeftCell="A1">
      <selection activeCell="A27" sqref="A27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6" width="9.421875" style="22" customWidth="1"/>
    <col min="7" max="7" width="2.421875" style="22" customWidth="1"/>
    <col min="8" max="8" width="9.421875" style="22" customWidth="1"/>
    <col min="9" max="13" width="7.140625" style="22" customWidth="1"/>
    <col min="14" max="16384" width="11.421875" style="22" customWidth="1"/>
  </cols>
  <sheetData>
    <row r="1" spans="1:4" ht="15" customHeight="1">
      <c r="A1" s="19" t="s">
        <v>80</v>
      </c>
      <c r="C1" s="21"/>
      <c r="D1" s="21"/>
    </row>
    <row r="2" spans="1:13" ht="12.75" customHeight="1" thickBot="1">
      <c r="A2" s="145" t="s">
        <v>156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13" ht="12.75" customHeight="1">
      <c r="A3" s="26" t="s">
        <v>0</v>
      </c>
      <c r="B3" s="27">
        <v>32850</v>
      </c>
      <c r="C3" s="27">
        <f>B3*(1+C93)</f>
        <v>43739.775</v>
      </c>
      <c r="D3" s="27">
        <f>C3*(1+D93)</f>
        <v>43302.37725</v>
      </c>
      <c r="E3" s="27">
        <f>D3*(1+E93)</f>
        <v>32909.80671</v>
      </c>
      <c r="F3" s="27">
        <f>E3*(1+F93)</f>
        <v>40479.0622533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13" ht="12.75" customHeight="1">
      <c r="A4" s="79" t="s">
        <v>2</v>
      </c>
      <c r="B4" s="27">
        <f>B3*B94</f>
        <v>17804.7</v>
      </c>
      <c r="C4" s="27">
        <f>C3*C94</f>
        <v>23182.08075</v>
      </c>
      <c r="D4" s="27">
        <f>D3*D94</f>
        <v>26111.333481749996</v>
      </c>
      <c r="E4" s="27">
        <f>E3*E94</f>
        <v>20206.621319939997</v>
      </c>
      <c r="F4" s="27">
        <f>F3*F94</f>
        <v>24287.43735198</v>
      </c>
      <c r="I4" s="28">
        <f>B4/B3</f>
        <v>0.542</v>
      </c>
      <c r="J4" s="28">
        <f>C4/C3</f>
        <v>0.53</v>
      </c>
      <c r="K4" s="28">
        <f>D4/D3</f>
        <v>0.603</v>
      </c>
      <c r="L4" s="28">
        <f>E4/E3</f>
        <v>0.614</v>
      </c>
      <c r="M4" s="28">
        <f>F4/F3</f>
        <v>0.6</v>
      </c>
    </row>
    <row r="5" spans="1:13" ht="12.75" customHeight="1">
      <c r="A5" s="79" t="s">
        <v>3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</v>
      </c>
      <c r="F5" s="27">
        <f>F3*F95</f>
        <v>8622.040259952899</v>
      </c>
      <c r="I5" s="28">
        <f>B5/B3</f>
        <v>0.174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2.75" customHeight="1">
      <c r="A6" s="29" t="s">
        <v>117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aca="true" t="shared" si="0" ref="I6:M11">B6/B$3</f>
        <v>0.716</v>
      </c>
      <c r="J6" s="32">
        <f t="shared" si="0"/>
        <v>0.6900000000000001</v>
      </c>
      <c r="K6" s="32">
        <f t="shared" si="0"/>
        <v>0.817</v>
      </c>
      <c r="L6" s="32">
        <f t="shared" si="0"/>
        <v>0.829</v>
      </c>
      <c r="M6" s="32">
        <f t="shared" si="0"/>
        <v>0.813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13" s="31" customFormat="1" ht="12.75" customHeight="1">
      <c r="A7" s="34" t="s">
        <v>1</v>
      </c>
      <c r="B7" s="35">
        <f>B3-B6</f>
        <v>9329.400000000001</v>
      </c>
      <c r="C7" s="36">
        <f>C3-C6</f>
        <v>13559.330249999999</v>
      </c>
      <c r="D7" s="35">
        <f>D3-D6</f>
        <v>7924.3350367500025</v>
      </c>
      <c r="E7" s="35">
        <f>E3-E6</f>
        <v>5627.576947410002</v>
      </c>
      <c r="F7" s="35">
        <f>F3-F6</f>
        <v>7569.584641367102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15" ht="12.75" customHeight="1">
      <c r="A8" s="101" t="s">
        <v>29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0.09190719430998444</v>
      </c>
      <c r="K8" s="38">
        <f t="shared" si="0"/>
        <v>0.09768516808162074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13" ht="12.75" customHeight="1">
      <c r="A9" s="26" t="s">
        <v>4</v>
      </c>
      <c r="B9" s="27">
        <f>B7-B8</f>
        <v>5669.4000000000015</v>
      </c>
      <c r="C9" s="27">
        <f>C7-C8</f>
        <v>9539.330249999999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0.08531483191837932</v>
      </c>
      <c r="L9" s="28">
        <f t="shared" si="0"/>
        <v>0.050671125543356364</v>
      </c>
      <c r="M9" s="28">
        <f t="shared" si="0"/>
        <v>0.08694827511919877</v>
      </c>
    </row>
    <row r="10" spans="1:13" ht="12.75" customHeight="1">
      <c r="A10" s="29" t="s">
        <v>5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0.04843835616438356</v>
      </c>
      <c r="J10" s="32">
        <f t="shared" si="0"/>
        <v>0.036378787956728165</v>
      </c>
      <c r="K10" s="32">
        <f t="shared" si="0"/>
        <v>0.03912394902060487</v>
      </c>
      <c r="L10" s="32">
        <f t="shared" si="0"/>
        <v>0.05223731683229932</v>
      </c>
      <c r="M10" s="32">
        <f t="shared" si="0"/>
        <v>0.03853844217630865</v>
      </c>
    </row>
    <row r="11" spans="1:13" ht="12.75" customHeight="1">
      <c r="A11" s="34" t="s">
        <v>81</v>
      </c>
      <c r="B11" s="35">
        <f>B9-B10</f>
        <v>4078.2000000000016</v>
      </c>
      <c r="C11" s="37">
        <f>C9-C10</f>
        <v>7948.130249999999</v>
      </c>
      <c r="D11" s="35">
        <f>D9-D10</f>
        <v>2000.1750367500024</v>
      </c>
      <c r="E11" s="35">
        <f>E9-E10</f>
        <v>-51.5430525899983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0.046190882897774455</v>
      </c>
      <c r="L11" s="28">
        <f t="shared" si="0"/>
        <v>-0.0015661912889429518</v>
      </c>
      <c r="M11" s="28">
        <f t="shared" si="0"/>
        <v>0.04840983294289013</v>
      </c>
    </row>
    <row r="12" spans="1:13" ht="12.75" customHeight="1">
      <c r="A12" s="34" t="s">
        <v>17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13" ht="12.75" customHeight="1">
      <c r="A13" s="29" t="s">
        <v>82</v>
      </c>
      <c r="B13" s="30">
        <f>B99*(B47+B45)</f>
        <v>101.39999999999999</v>
      </c>
      <c r="C13" s="37">
        <f>C99*(C47+C45)</f>
        <v>292.4264621069219</v>
      </c>
      <c r="D13" s="30">
        <f>D99*(D47+D45)</f>
        <v>578.2375046672578</v>
      </c>
      <c r="E13" s="30">
        <f>E99*(E47+E45)</f>
        <v>606.827443042417</v>
      </c>
      <c r="F13" s="30">
        <f>F99*(F47+F45)</f>
        <v>828.9932865752495</v>
      </c>
      <c r="I13" s="32">
        <f aca="true" t="shared" si="1" ref="I13:M16">B13/B$3</f>
        <v>0.0030867579908675797</v>
      </c>
      <c r="J13" s="32">
        <f t="shared" si="1"/>
        <v>0.006685595938866213</v>
      </c>
      <c r="K13" s="32">
        <f t="shared" si="1"/>
        <v>0.013353481757569275</v>
      </c>
      <c r="L13" s="32">
        <f t="shared" si="1"/>
        <v>0.018439106871388156</v>
      </c>
      <c r="M13" s="32">
        <f t="shared" si="1"/>
        <v>0.02047955758924892</v>
      </c>
    </row>
    <row r="14" spans="1:13" ht="12.75" customHeight="1">
      <c r="A14" s="79" t="s">
        <v>8</v>
      </c>
      <c r="B14" s="35">
        <f>B11+B12-B13</f>
        <v>3976.8000000000015</v>
      </c>
      <c r="C14" s="35">
        <f>C11+C12-C13</f>
        <v>7655.703787893077</v>
      </c>
      <c r="D14" s="35">
        <f>D11+D12-D13</f>
        <v>1421.9375320827446</v>
      </c>
      <c r="E14" s="35">
        <f>E11+E12-E13</f>
        <v>441.6295043675847</v>
      </c>
      <c r="F14" s="35">
        <f>F11+F12-F13</f>
        <v>1130.591354791853</v>
      </c>
      <c r="I14" s="28">
        <f t="shared" si="1"/>
        <v>0.12105936073059366</v>
      </c>
      <c r="J14" s="28">
        <f t="shared" si="1"/>
        <v>0.17502842179442113</v>
      </c>
      <c r="K14" s="28">
        <f t="shared" si="1"/>
        <v>0.032837401140205176</v>
      </c>
      <c r="L14" s="28">
        <f t="shared" si="1"/>
        <v>0.013419389188736584</v>
      </c>
      <c r="M14" s="28">
        <f t="shared" si="1"/>
        <v>0.027930275353641208</v>
      </c>
    </row>
    <row r="15" spans="1:13" ht="12.75" customHeight="1">
      <c r="A15" s="29" t="s">
        <v>9</v>
      </c>
      <c r="B15" s="30">
        <f>B14*B102</f>
        <v>994.2000000000004</v>
      </c>
      <c r="C15" s="30">
        <f>C14*C102</f>
        <v>1913.9259469732692</v>
      </c>
      <c r="D15" s="30">
        <f>D14*D102</f>
        <v>355.48438302068615</v>
      </c>
      <c r="E15" s="30">
        <f>E14*E102</f>
        <v>110.40737609189617</v>
      </c>
      <c r="F15" s="30">
        <f>F14*F102</f>
        <v>282.64783869796327</v>
      </c>
      <c r="I15" s="32">
        <f t="shared" si="1"/>
        <v>0.030264840182648415</v>
      </c>
      <c r="J15" s="32">
        <f t="shared" si="1"/>
        <v>0.04375710544860528</v>
      </c>
      <c r="K15" s="32">
        <f t="shared" si="1"/>
        <v>0.008209350285051294</v>
      </c>
      <c r="L15" s="32">
        <f t="shared" si="1"/>
        <v>0.003354847297184146</v>
      </c>
      <c r="M15" s="32">
        <f t="shared" si="1"/>
        <v>0.006982568838410302</v>
      </c>
    </row>
    <row r="16" spans="1:13" ht="12.75" customHeight="1">
      <c r="A16" s="4" t="s">
        <v>120</v>
      </c>
      <c r="B16" s="30">
        <f>B14-B15</f>
        <v>2982.6000000000013</v>
      </c>
      <c r="C16" s="30">
        <f>C14-C15</f>
        <v>5741.777840919807</v>
      </c>
      <c r="D16" s="30">
        <f>D14-D15</f>
        <v>1066.4531490620584</v>
      </c>
      <c r="E16" s="30">
        <f>E14-E15</f>
        <v>331.22212827568853</v>
      </c>
      <c r="F16" s="30">
        <f>F14-F15</f>
        <v>847.9435160938898</v>
      </c>
      <c r="I16" s="28">
        <f t="shared" si="1"/>
        <v>0.09079452054794525</v>
      </c>
      <c r="J16" s="28">
        <f t="shared" si="1"/>
        <v>0.13127131634581585</v>
      </c>
      <c r="K16" s="28">
        <f t="shared" si="1"/>
        <v>0.02462805085515388</v>
      </c>
      <c r="L16" s="28">
        <f t="shared" si="1"/>
        <v>0.01006454189155244</v>
      </c>
      <c r="M16" s="28">
        <f t="shared" si="1"/>
        <v>0.020947706515230907</v>
      </c>
    </row>
    <row r="17" spans="5:6" ht="12.75" customHeight="1">
      <c r="E17" s="20"/>
      <c r="F17" s="20"/>
    </row>
    <row r="18" spans="1:10" ht="12.75" customHeight="1" thickBot="1">
      <c r="A18" s="42" t="s">
        <v>83</v>
      </c>
      <c r="B18" s="43"/>
      <c r="C18" s="44"/>
      <c r="D18" s="44"/>
      <c r="E18" s="44"/>
      <c r="F18" s="44"/>
      <c r="G18" s="45"/>
      <c r="H18" s="45"/>
      <c r="J18" s="23"/>
    </row>
    <row r="19" spans="1:10" ht="12.75" customHeight="1">
      <c r="A19" s="46" t="s">
        <v>84</v>
      </c>
      <c r="B19" s="47">
        <v>0.41</v>
      </c>
      <c r="C19" s="47"/>
      <c r="D19" s="47"/>
      <c r="E19" s="47"/>
      <c r="F19" s="47"/>
      <c r="G19" s="45"/>
      <c r="H19" s="45"/>
      <c r="J19" s="23"/>
    </row>
    <row r="20" spans="1:8" ht="12.75" customHeight="1">
      <c r="A20" s="46" t="s">
        <v>19</v>
      </c>
      <c r="B20" s="48"/>
      <c r="C20" s="48"/>
      <c r="D20" s="48"/>
      <c r="E20" s="48"/>
      <c r="F20" s="48"/>
      <c r="G20" s="45"/>
      <c r="H20" s="45"/>
    </row>
    <row r="21" spans="1:8" ht="12.75" customHeight="1">
      <c r="A21" s="9" t="s">
        <v>85</v>
      </c>
      <c r="B21" s="10"/>
      <c r="C21" s="10"/>
      <c r="D21" s="10"/>
      <c r="E21" s="10"/>
      <c r="F21" s="10"/>
      <c r="G21" s="45"/>
      <c r="H21" s="45"/>
    </row>
    <row r="22" spans="1:8" ht="12.75" customHeight="1">
      <c r="A22" s="11" t="s">
        <v>86</v>
      </c>
      <c r="B22" s="10"/>
      <c r="C22" s="10"/>
      <c r="D22" s="10"/>
      <c r="E22" s="10"/>
      <c r="F22" s="10"/>
      <c r="G22" s="45"/>
      <c r="H22" s="45"/>
    </row>
    <row r="23" spans="1:8" ht="12.75" customHeight="1">
      <c r="A23" s="46" t="s">
        <v>28</v>
      </c>
      <c r="B23" s="48"/>
      <c r="C23" s="48"/>
      <c r="D23" s="48"/>
      <c r="E23" s="48"/>
      <c r="F23" s="48"/>
      <c r="G23" s="45"/>
      <c r="H23" s="45"/>
    </row>
    <row r="24" spans="1:11" ht="12.75" customHeight="1">
      <c r="A24" s="92" t="s">
        <v>30</v>
      </c>
      <c r="B24" s="47"/>
      <c r="C24" s="47"/>
      <c r="D24" s="47"/>
      <c r="E24" s="47"/>
      <c r="F24" s="47"/>
      <c r="G24" s="45"/>
      <c r="H24" s="45"/>
      <c r="K24" s="45"/>
    </row>
    <row r="25" spans="1:11" ht="12.75" customHeight="1">
      <c r="A25" s="92" t="s">
        <v>32</v>
      </c>
      <c r="B25" s="48"/>
      <c r="C25" s="48"/>
      <c r="D25" s="48"/>
      <c r="E25" s="48"/>
      <c r="F25" s="48"/>
      <c r="G25" s="45"/>
      <c r="H25" s="45"/>
      <c r="K25" s="45"/>
    </row>
    <row r="26" spans="1:11" ht="12.75" customHeight="1">
      <c r="A26" s="92" t="s">
        <v>244</v>
      </c>
      <c r="B26" s="48"/>
      <c r="C26" s="48"/>
      <c r="D26" s="48"/>
      <c r="E26" s="48"/>
      <c r="F26" s="48"/>
      <c r="G26" s="45"/>
      <c r="H26" s="45"/>
      <c r="K26" s="45"/>
    </row>
    <row r="27" spans="1:11" ht="12.75" customHeight="1">
      <c r="A27" s="46" t="s">
        <v>18</v>
      </c>
      <c r="B27" s="93"/>
      <c r="C27" s="93"/>
      <c r="D27" s="93"/>
      <c r="E27" s="93"/>
      <c r="F27" s="93"/>
      <c r="G27" s="45"/>
      <c r="H27" s="45"/>
      <c r="K27" s="45"/>
    </row>
    <row r="28" spans="1:11" ht="12.75" customHeight="1">
      <c r="A28" s="46" t="s">
        <v>128</v>
      </c>
      <c r="B28" s="49"/>
      <c r="C28" s="49"/>
      <c r="D28" s="49"/>
      <c r="E28" s="49"/>
      <c r="F28" s="49"/>
      <c r="G28" s="45"/>
      <c r="H28" s="45"/>
      <c r="K28" s="45"/>
    </row>
    <row r="29" spans="1:11" ht="12.7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8" ht="12.75" customHeight="1">
      <c r="A30" s="46"/>
      <c r="B30" s="50"/>
      <c r="C30" s="50"/>
      <c r="D30" s="50"/>
      <c r="E30" s="45"/>
      <c r="F30" s="45"/>
      <c r="G30" s="45"/>
      <c r="H30" s="45"/>
    </row>
    <row r="31" spans="1:8" ht="12.75" customHeight="1">
      <c r="A31" s="46"/>
      <c r="B31" s="50"/>
      <c r="C31" s="50"/>
      <c r="D31" s="50"/>
      <c r="E31" s="45"/>
      <c r="F31" s="45"/>
      <c r="G31" s="45"/>
      <c r="H31" s="45"/>
    </row>
    <row r="32" spans="1:8" ht="12.75" customHeight="1">
      <c r="A32" s="19" t="s">
        <v>87</v>
      </c>
      <c r="B32" s="51"/>
      <c r="C32" s="51"/>
      <c r="D32" s="51"/>
      <c r="H32" s="109" t="s">
        <v>23</v>
      </c>
    </row>
    <row r="33" spans="1:8" ht="12.75" customHeight="1" thickBot="1">
      <c r="A33" s="145" t="s">
        <v>156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2.75" customHeight="1">
      <c r="A34" s="26" t="s">
        <v>11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/>
    </row>
    <row r="35" spans="1:8" ht="12.75" customHeight="1">
      <c r="A35" s="26" t="s">
        <v>12</v>
      </c>
      <c r="B35" s="27">
        <f aca="true" t="shared" si="2" ref="B35:F36">B3/365*B106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</v>
      </c>
      <c r="H35" s="69"/>
    </row>
    <row r="36" spans="1:8" ht="12.75" customHeight="1">
      <c r="A36" s="26" t="s">
        <v>13</v>
      </c>
      <c r="B36" s="27">
        <f t="shared" si="2"/>
        <v>7350</v>
      </c>
      <c r="C36" s="27">
        <f t="shared" si="2"/>
        <v>9844.44525</v>
      </c>
      <c r="D36" s="27">
        <f t="shared" si="2"/>
        <v>11803.75349175</v>
      </c>
      <c r="E36" s="27">
        <f t="shared" si="2"/>
        <v>9688.106112299998</v>
      </c>
      <c r="F36" s="27">
        <f t="shared" si="2"/>
        <v>10779.629728824</v>
      </c>
      <c r="H36" s="69"/>
    </row>
    <row r="37" spans="1:8" ht="12.75" customHeight="1">
      <c r="A37" s="40" t="s">
        <v>109</v>
      </c>
      <c r="B37" s="35">
        <f>SUM(B34:B36)</f>
        <v>16680</v>
      </c>
      <c r="C37" s="35">
        <f>SUM(C34:C36)</f>
        <v>22311.18436111111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2.75" customHeight="1">
      <c r="A38" s="29" t="s">
        <v>110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/>
    </row>
    <row r="39" spans="1:8" ht="12.75" customHeight="1">
      <c r="A39" s="29" t="s">
        <v>88</v>
      </c>
      <c r="B39" s="54">
        <f>B37+B38</f>
        <v>31980</v>
      </c>
      <c r="C39" s="54">
        <f>C37+C38</f>
        <v>38601.18436111111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</v>
      </c>
      <c r="H39" s="69"/>
    </row>
    <row r="40" spans="4:8" ht="12.75" customHeight="1">
      <c r="D40" s="20" t="s">
        <v>51</v>
      </c>
      <c r="E40" s="20" t="s">
        <v>51</v>
      </c>
      <c r="F40" s="20" t="s">
        <v>51</v>
      </c>
      <c r="H40" s="20"/>
    </row>
    <row r="41" spans="1:8" ht="12.75" customHeight="1">
      <c r="A41" s="19" t="s">
        <v>89</v>
      </c>
      <c r="B41" s="55"/>
      <c r="E41" s="20"/>
      <c r="F41" s="20"/>
      <c r="H41" s="20"/>
    </row>
    <row r="42" spans="1:8" ht="12.75" customHeight="1">
      <c r="A42" s="40" t="s">
        <v>14</v>
      </c>
      <c r="B42" s="35">
        <f>B53/365*B109</f>
        <v>3810</v>
      </c>
      <c r="C42" s="35">
        <v>5009.034009355078</v>
      </c>
      <c r="D42" s="35">
        <v>5438.601743749577</v>
      </c>
      <c r="E42" s="35">
        <v>4073.2068219804214</v>
      </c>
      <c r="F42" s="35">
        <v>4971.551975010253</v>
      </c>
      <c r="H42" s="69"/>
    </row>
    <row r="43" spans="1:8" ht="12.75" customHeight="1">
      <c r="A43" s="26" t="s">
        <v>16</v>
      </c>
      <c r="B43" s="27">
        <v>2370</v>
      </c>
      <c r="C43" s="27">
        <v>3199.5</v>
      </c>
      <c r="D43" s="27">
        <v>2143.665</v>
      </c>
      <c r="E43" s="27">
        <v>1436.25555</v>
      </c>
      <c r="F43" s="27">
        <v>962.2912185000001</v>
      </c>
      <c r="H43" s="69"/>
    </row>
    <row r="44" spans="1:8" ht="12.75" customHeight="1">
      <c r="A44" s="56" t="s">
        <v>121</v>
      </c>
      <c r="B44" s="27">
        <v>1012.788241129892</v>
      </c>
      <c r="C44" s="27">
        <v>1515.0223938267484</v>
      </c>
      <c r="D44" s="27">
        <v>980.0325536719934</v>
      </c>
      <c r="E44" s="27">
        <v>709.1126118362672</v>
      </c>
      <c r="F44" s="27">
        <v>911.1363741373987</v>
      </c>
      <c r="H44" s="69"/>
    </row>
    <row r="45" spans="1:8" ht="12.75" customHeight="1">
      <c r="A45" s="29" t="s">
        <v>90</v>
      </c>
      <c r="B45" s="27">
        <f>IF(B69&lt;0,(-B69+B34),0)</f>
        <v>0</v>
      </c>
      <c r="C45" s="27">
        <v>3933.85219817494</v>
      </c>
      <c r="D45" s="27">
        <v>7528.3730899564725</v>
      </c>
      <c r="E45" s="27">
        <v>6700.370851924556</v>
      </c>
      <c r="F45" s="27">
        <v>9278.119058657045</v>
      </c>
      <c r="H45" s="69"/>
    </row>
    <row r="46" spans="1:8" ht="12.75" customHeight="1">
      <c r="A46" s="96" t="s">
        <v>124</v>
      </c>
      <c r="B46" s="35">
        <f>B42+B43+B44+B45</f>
        <v>7192.788241129892</v>
      </c>
      <c r="C46" s="36">
        <v>13657.408601356765</v>
      </c>
      <c r="D46" s="35">
        <v>16090.672387378043</v>
      </c>
      <c r="E46" s="36">
        <v>12918.945835741244</v>
      </c>
      <c r="F46" s="35">
        <v>16123.098626304698</v>
      </c>
      <c r="H46" s="69"/>
    </row>
    <row r="47" spans="1:8" ht="12.75" customHeight="1">
      <c r="A47" s="34" t="s">
        <v>91</v>
      </c>
      <c r="B47" s="27">
        <v>1950</v>
      </c>
      <c r="C47" s="37">
        <v>1800</v>
      </c>
      <c r="D47" s="27">
        <v>1650</v>
      </c>
      <c r="E47" s="37">
        <v>1500</v>
      </c>
      <c r="F47" s="27">
        <v>1350</v>
      </c>
      <c r="H47" s="69"/>
    </row>
    <row r="48" spans="1:8" ht="12.75" customHeight="1">
      <c r="A48" s="95" t="s">
        <v>123</v>
      </c>
      <c r="B48" s="27">
        <v>15784.571258595923</v>
      </c>
      <c r="C48" s="37">
        <v>17401.99791883454</v>
      </c>
      <c r="D48" s="27">
        <v>23143.775759754346</v>
      </c>
      <c r="E48" s="37">
        <v>24210.228908816403</v>
      </c>
      <c r="F48" s="27">
        <v>24541.45103709209</v>
      </c>
      <c r="H48" s="69"/>
    </row>
    <row r="49" spans="1:8" ht="12.75" customHeight="1">
      <c r="A49" s="80" t="s">
        <v>92</v>
      </c>
      <c r="B49" s="27">
        <f>B16</f>
        <v>2982.6000000000013</v>
      </c>
      <c r="C49" s="37">
        <v>5741.777840919807</v>
      </c>
      <c r="D49" s="27">
        <v>1066.4531490620584</v>
      </c>
      <c r="E49" s="37">
        <v>331.22212827568853</v>
      </c>
      <c r="F49" s="27">
        <v>847.9435160938898</v>
      </c>
      <c r="H49" s="69"/>
    </row>
    <row r="50" spans="1:8" ht="12.75" customHeight="1">
      <c r="A50" s="97" t="s">
        <v>122</v>
      </c>
      <c r="B50" s="30">
        <f>B48+B49</f>
        <v>18767.171258595925</v>
      </c>
      <c r="C50" s="39">
        <v>23143.775759754346</v>
      </c>
      <c r="D50" s="30">
        <v>24210.228908816403</v>
      </c>
      <c r="E50" s="39">
        <v>24541.45103709209</v>
      </c>
      <c r="F50" s="30">
        <v>25389.39455318598</v>
      </c>
      <c r="H50" s="69"/>
    </row>
    <row r="51" spans="1:8" ht="12.75" customHeight="1">
      <c r="A51" s="57" t="s">
        <v>15</v>
      </c>
      <c r="B51" s="54">
        <f>B46+B47+B50</f>
        <v>27909.959499725817</v>
      </c>
      <c r="C51" s="54">
        <v>38601.18436111111</v>
      </c>
      <c r="D51" s="54">
        <v>41950.901296194446</v>
      </c>
      <c r="E51" s="54">
        <v>38960.396872833335</v>
      </c>
      <c r="F51" s="54">
        <v>42862.49317949067</v>
      </c>
      <c r="H51" s="20"/>
    </row>
    <row r="52" spans="1:6" ht="12.75" customHeight="1">
      <c r="A52" s="58"/>
      <c r="B52" s="37"/>
      <c r="C52" s="37"/>
      <c r="D52" s="37"/>
      <c r="E52" s="37"/>
      <c r="F52" s="37"/>
    </row>
    <row r="53" spans="1:8" ht="12.75" customHeight="1">
      <c r="A53" s="46" t="s">
        <v>25</v>
      </c>
      <c r="B53" s="69">
        <v>20110</v>
      </c>
      <c r="C53" s="69"/>
      <c r="D53" s="69"/>
      <c r="E53" s="69"/>
      <c r="F53" s="69"/>
      <c r="H53" s="70"/>
    </row>
    <row r="54" spans="1:8" ht="13.5" customHeight="1">
      <c r="A54" s="46" t="s">
        <v>126</v>
      </c>
      <c r="B54" s="60"/>
      <c r="C54" s="69">
        <f>B48+B49-C48</f>
        <v>1365.1733397613862</v>
      </c>
      <c r="D54" s="69"/>
      <c r="E54" s="69"/>
      <c r="F54" s="69"/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23</v>
      </c>
    </row>
    <row r="56" spans="1:8" ht="15" customHeight="1" thickBot="1">
      <c r="A56" s="62" t="s">
        <v>93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2.75" customHeight="1">
      <c r="A57" s="46" t="s">
        <v>94</v>
      </c>
      <c r="B57" s="64">
        <f>B34-B105</f>
        <v>690</v>
      </c>
      <c r="C57" s="64">
        <f>C34-C105</f>
        <v>630</v>
      </c>
      <c r="D57" s="64">
        <f>D34-D105</f>
        <v>360</v>
      </c>
      <c r="E57" s="64">
        <f>E34-E105</f>
        <v>180</v>
      </c>
      <c r="F57" s="64">
        <f>F34-F105</f>
        <v>120</v>
      </c>
      <c r="H57" s="69"/>
    </row>
    <row r="58" spans="1:8" ht="12.75" customHeight="1">
      <c r="A58" s="65" t="s">
        <v>95</v>
      </c>
      <c r="B58" s="66"/>
      <c r="C58" s="66"/>
      <c r="D58" s="66"/>
      <c r="E58" s="66"/>
      <c r="F58" s="66"/>
      <c r="H58" s="69"/>
    </row>
    <row r="59" spans="1:8" ht="12.75" customHeight="1">
      <c r="A59" s="65" t="s">
        <v>96</v>
      </c>
      <c r="B59" s="67"/>
      <c r="C59" s="67"/>
      <c r="D59" s="67"/>
      <c r="E59" s="67"/>
      <c r="F59" s="67"/>
      <c r="H59" s="69"/>
    </row>
    <row r="60" spans="1:8" ht="12.75" customHeight="1">
      <c r="A60" s="65" t="s">
        <v>125</v>
      </c>
      <c r="B60" s="66"/>
      <c r="C60" s="66"/>
      <c r="D60" s="66"/>
      <c r="E60" s="66"/>
      <c r="F60" s="66"/>
      <c r="H60" s="69"/>
    </row>
    <row r="61" spans="1:8" ht="12.75" customHeight="1">
      <c r="A61" s="65"/>
      <c r="B61" s="66"/>
      <c r="C61" s="66"/>
      <c r="D61" s="66"/>
      <c r="E61" s="66"/>
      <c r="F61" s="66"/>
      <c r="H61" s="69"/>
    </row>
    <row r="62" spans="1:8" ht="12.75" customHeight="1">
      <c r="A62" s="65" t="s">
        <v>97</v>
      </c>
      <c r="B62" s="66"/>
      <c r="C62" s="66"/>
      <c r="D62" s="66"/>
      <c r="E62" s="66"/>
      <c r="F62" s="66"/>
      <c r="H62" s="69"/>
    </row>
    <row r="63" spans="1:8" ht="12.75" customHeight="1">
      <c r="A63" s="65" t="s">
        <v>31</v>
      </c>
      <c r="B63" s="67"/>
      <c r="C63" s="67"/>
      <c r="D63" s="67"/>
      <c r="E63" s="67"/>
      <c r="F63" s="67"/>
      <c r="H63" s="69"/>
    </row>
    <row r="64" spans="1:8" ht="12.75" customHeight="1">
      <c r="A64" s="65" t="s">
        <v>21</v>
      </c>
      <c r="B64" s="66"/>
      <c r="C64" s="66"/>
      <c r="D64" s="66"/>
      <c r="E64" s="66"/>
      <c r="F64" s="66"/>
      <c r="H64" s="20"/>
    </row>
    <row r="65" spans="1:8" ht="12.75" customHeight="1">
      <c r="A65" s="65"/>
      <c r="B65" s="66"/>
      <c r="C65" s="66"/>
      <c r="D65" s="66"/>
      <c r="E65" s="66"/>
      <c r="F65" s="66"/>
      <c r="H65" s="69"/>
    </row>
    <row r="66" spans="1:8" ht="12.75" customHeight="1" thickBot="1">
      <c r="A66" s="62" t="s">
        <v>98</v>
      </c>
      <c r="B66" s="68"/>
      <c r="C66" s="68"/>
      <c r="D66" s="68"/>
      <c r="E66" s="68"/>
      <c r="F66" s="68"/>
      <c r="H66" s="69"/>
    </row>
    <row r="67" spans="1:8" ht="12.75" customHeight="1">
      <c r="A67" s="46" t="s">
        <v>20</v>
      </c>
      <c r="B67" s="69"/>
      <c r="C67" s="69"/>
      <c r="D67" s="69"/>
      <c r="E67" s="69"/>
      <c r="F67" s="69"/>
      <c r="H67" s="69"/>
    </row>
    <row r="68" spans="1:8" ht="12.75" customHeight="1">
      <c r="A68" s="46" t="s">
        <v>24</v>
      </c>
      <c r="B68" s="67"/>
      <c r="C68" s="67"/>
      <c r="D68" s="67"/>
      <c r="E68" s="67"/>
      <c r="F68" s="67"/>
      <c r="H68" s="69"/>
    </row>
    <row r="69" spans="1:8" ht="12.75" customHeight="1">
      <c r="A69" s="44" t="s">
        <v>130</v>
      </c>
      <c r="B69" s="66"/>
      <c r="C69" s="66"/>
      <c r="D69" s="66"/>
      <c r="E69" s="66"/>
      <c r="F69" s="66"/>
      <c r="H69" s="69"/>
    </row>
    <row r="70" spans="1:7" ht="12.75" customHeight="1">
      <c r="A70" s="44" t="s">
        <v>99</v>
      </c>
      <c r="B70" s="69"/>
      <c r="C70" s="69"/>
      <c r="D70" s="69"/>
      <c r="E70" s="69"/>
      <c r="F70" s="69"/>
      <c r="G70" s="53"/>
    </row>
    <row r="71" spans="2:7" ht="12.75" customHeight="1">
      <c r="B71" s="59"/>
      <c r="C71" s="59"/>
      <c r="D71" s="59"/>
      <c r="E71" s="59"/>
      <c r="F71" s="59"/>
      <c r="G71" s="53"/>
    </row>
    <row r="72" spans="1:6" ht="12.75" customHeight="1" thickBot="1">
      <c r="A72" s="62" t="s">
        <v>100</v>
      </c>
      <c r="E72" s="20"/>
      <c r="F72" s="20"/>
    </row>
    <row r="73" spans="1:8" ht="12.75" customHeight="1">
      <c r="A73" s="46" t="s">
        <v>101</v>
      </c>
      <c r="B73" s="69"/>
      <c r="C73" s="69"/>
      <c r="D73" s="69"/>
      <c r="E73" s="69"/>
      <c r="F73" s="69"/>
      <c r="H73" s="70"/>
    </row>
    <row r="74" spans="1:8" ht="12.75" customHeight="1">
      <c r="A74" s="46" t="s">
        <v>102</v>
      </c>
      <c r="B74" s="69"/>
      <c r="C74" s="69"/>
      <c r="D74" s="69"/>
      <c r="E74" s="69"/>
      <c r="F74" s="69"/>
      <c r="H74" s="70"/>
    </row>
    <row r="75" spans="1:6" ht="12.75" customHeight="1">
      <c r="A75" s="46" t="s">
        <v>103</v>
      </c>
      <c r="B75" s="69"/>
      <c r="C75" s="69"/>
      <c r="D75" s="69"/>
      <c r="E75" s="69"/>
      <c r="F75" s="69"/>
    </row>
    <row r="76" spans="1:6" ht="12.75" customHeight="1">
      <c r="A76" s="46" t="s">
        <v>104</v>
      </c>
      <c r="B76" s="47"/>
      <c r="C76" s="47"/>
      <c r="D76" s="47"/>
      <c r="E76" s="47"/>
      <c r="F76" s="47"/>
    </row>
    <row r="77" spans="1:6" ht="12.75" customHeight="1">
      <c r="A77" s="46" t="s">
        <v>105</v>
      </c>
      <c r="B77" s="71"/>
      <c r="C77" s="71"/>
      <c r="D77" s="71"/>
      <c r="E77" s="71"/>
      <c r="F77" s="71"/>
    </row>
    <row r="78" spans="1:6" ht="12.75" customHeight="1">
      <c r="A78" s="46" t="s">
        <v>129</v>
      </c>
      <c r="B78" s="100"/>
      <c r="C78" s="100"/>
      <c r="D78" s="100"/>
      <c r="E78" s="100"/>
      <c r="F78" s="100"/>
    </row>
    <row r="79" spans="1:6" ht="12.75" customHeight="1">
      <c r="A79" s="46"/>
      <c r="B79" s="100"/>
      <c r="C79" s="100"/>
      <c r="D79" s="100"/>
      <c r="E79" s="100"/>
      <c r="F79" s="100"/>
    </row>
    <row r="80" spans="1:6" ht="12.75" customHeight="1">
      <c r="A80" s="41" t="s">
        <v>131</v>
      </c>
      <c r="B80" s="108">
        <f aca="true" t="shared" si="3" ref="B80:F81">B35/B$3</f>
        <v>0.26301369863013696</v>
      </c>
      <c r="C80" s="108">
        <f t="shared" si="3"/>
        <v>0.2706172839506173</v>
      </c>
      <c r="D80" s="108">
        <f t="shared" si="3"/>
        <v>0.30615288689362774</v>
      </c>
      <c r="E80" s="108">
        <f t="shared" si="3"/>
        <v>0.4108894008309214</v>
      </c>
      <c r="F80" s="108">
        <f t="shared" si="3"/>
        <v>0.4175705292997169</v>
      </c>
    </row>
    <row r="81" spans="1:6" ht="12.75" customHeight="1">
      <c r="A81" s="41" t="s">
        <v>132</v>
      </c>
      <c r="B81" s="108">
        <f t="shared" si="3"/>
        <v>0.2237442922374429</v>
      </c>
      <c r="C81" s="108">
        <f t="shared" si="3"/>
        <v>0.22506849315068495</v>
      </c>
      <c r="D81" s="108">
        <f t="shared" si="3"/>
        <v>0.27258904109589044</v>
      </c>
      <c r="E81" s="108">
        <f t="shared" si="3"/>
        <v>0.2943835616438356</v>
      </c>
      <c r="F81" s="108">
        <f t="shared" si="3"/>
        <v>0.2663013698630137</v>
      </c>
    </row>
    <row r="82" spans="1:6" ht="12.75" customHeight="1">
      <c r="A82" s="41" t="s">
        <v>27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6" ht="12.75" customHeight="1">
      <c r="A83" s="41" t="s">
        <v>147</v>
      </c>
      <c r="B83" s="108">
        <f aca="true" t="shared" si="4" ref="B83:F84">B43/B$3</f>
        <v>0.07214611872146119</v>
      </c>
      <c r="C83" s="108">
        <f t="shared" si="4"/>
        <v>0.07314852442656598</v>
      </c>
      <c r="D83" s="108">
        <f t="shared" si="4"/>
        <v>0.04950455693515072</v>
      </c>
      <c r="E83" s="108">
        <f t="shared" si="4"/>
        <v>0.04364217519283024</v>
      </c>
      <c r="F83" s="136">
        <f t="shared" si="4"/>
        <v>0.023772566974956312</v>
      </c>
    </row>
    <row r="84" spans="1:6" ht="12.75" customHeight="1">
      <c r="A84" s="41" t="s">
        <v>148</v>
      </c>
      <c r="B84" s="136">
        <f t="shared" si="4"/>
        <v>0.030830692271838416</v>
      </c>
      <c r="C84" s="136">
        <f t="shared" si="4"/>
        <v>0.034637178490898694</v>
      </c>
      <c r="D84" s="136">
        <f t="shared" si="4"/>
        <v>0.02263230371889094</v>
      </c>
      <c r="E84" s="136">
        <f t="shared" si="4"/>
        <v>0.021547152132643663</v>
      </c>
      <c r="F84" s="136">
        <f t="shared" si="4"/>
        <v>0.022508831070144654</v>
      </c>
    </row>
    <row r="85" spans="1:6" ht="12.75" customHeight="1">
      <c r="A85" s="41" t="s">
        <v>133</v>
      </c>
      <c r="B85" s="108">
        <f>B83+B84</f>
        <v>0.10297681099329961</v>
      </c>
      <c r="C85" s="108">
        <f>C83+C84</f>
        <v>0.10778570291746467</v>
      </c>
      <c r="D85" s="108">
        <f>D83+D84</f>
        <v>0.07213686065404165</v>
      </c>
      <c r="E85" s="108">
        <f>E83+E84</f>
        <v>0.0651893273254739</v>
      </c>
      <c r="F85" s="136">
        <f>F83+F84</f>
        <v>0.046281398045100966</v>
      </c>
    </row>
    <row r="86" spans="1:6" ht="12.75" customHeight="1">
      <c r="A86" s="41" t="s">
        <v>116</v>
      </c>
      <c r="B86" s="72">
        <f>B80+B81-B82-B85</f>
        <v>0.26779944471446293</v>
      </c>
      <c r="C86" s="72">
        <f>C80+C81-C82-C85</f>
        <v>0.27338110353629586</v>
      </c>
      <c r="D86" s="72">
        <f>D80+D81-D82-D85</f>
        <v>0.3810091511493836</v>
      </c>
      <c r="E86" s="72">
        <f>E80+E81-E82-E85</f>
        <v>0.5163148492103875</v>
      </c>
      <c r="F86" s="72">
        <f>F80+F81-F82-F85</f>
        <v>0.5147726368128568</v>
      </c>
    </row>
    <row r="87" spans="1:6" ht="12.75" customHeight="1">
      <c r="A87" s="46"/>
      <c r="B87" s="100"/>
      <c r="C87" s="100"/>
      <c r="D87" s="100"/>
      <c r="E87" s="100"/>
      <c r="F87" s="100"/>
    </row>
    <row r="88" spans="1:6" ht="12.75" customHeight="1">
      <c r="A88" s="46"/>
      <c r="B88" s="100"/>
      <c r="C88" s="100"/>
      <c r="D88" s="100"/>
      <c r="E88" s="100"/>
      <c r="F88" s="100"/>
    </row>
    <row r="89" spans="2:4" ht="11.25" customHeight="1">
      <c r="B89" s="72"/>
      <c r="C89" s="72"/>
      <c r="D89" s="72"/>
    </row>
    <row r="90" spans="1:4" ht="11.25" customHeight="1">
      <c r="A90" s="61" t="s">
        <v>70</v>
      </c>
      <c r="B90" s="59"/>
      <c r="D90" s="59"/>
    </row>
    <row r="91" spans="1:4" ht="11.25" customHeight="1">
      <c r="A91" s="61" t="s">
        <v>71</v>
      </c>
      <c r="B91" s="73"/>
      <c r="C91" s="73"/>
      <c r="D91" s="73"/>
    </row>
    <row r="92" ht="11.25" customHeight="1">
      <c r="A92" s="61" t="s">
        <v>72</v>
      </c>
    </row>
    <row r="93" spans="1:13" ht="11.25" customHeight="1">
      <c r="A93" s="61" t="s">
        <v>10</v>
      </c>
      <c r="B93" s="81"/>
      <c r="C93" s="82">
        <v>0.3315</v>
      </c>
      <c r="D93" s="82">
        <v>-0.01</v>
      </c>
      <c r="E93" s="82">
        <v>-0.24</v>
      </c>
      <c r="F93" s="82">
        <v>0.23</v>
      </c>
      <c r="G93" s="83"/>
      <c r="H93" s="78"/>
      <c r="I93" s="78"/>
      <c r="J93" s="78"/>
      <c r="K93" s="78"/>
      <c r="L93" s="78"/>
      <c r="M93" s="78"/>
    </row>
    <row r="94" spans="1:13" ht="11.25" customHeight="1">
      <c r="A94" s="61" t="s">
        <v>118</v>
      </c>
      <c r="B94" s="84">
        <v>0.542</v>
      </c>
      <c r="C94" s="84">
        <v>0.53</v>
      </c>
      <c r="D94" s="84">
        <v>0.603</v>
      </c>
      <c r="E94" s="84">
        <v>0.614</v>
      </c>
      <c r="F94" s="84">
        <v>0.6</v>
      </c>
      <c r="G94" s="83"/>
      <c r="H94" s="78"/>
      <c r="I94" s="78"/>
      <c r="J94" s="78"/>
      <c r="K94" s="78"/>
      <c r="L94" s="78"/>
      <c r="M94" s="78"/>
    </row>
    <row r="95" spans="1:13" ht="11.25" customHeight="1">
      <c r="A95" s="61" t="s">
        <v>73</v>
      </c>
      <c r="B95" s="85">
        <v>0.174</v>
      </c>
      <c r="C95" s="85">
        <v>0.16</v>
      </c>
      <c r="D95" s="85">
        <v>0.214</v>
      </c>
      <c r="E95" s="82">
        <v>0.215</v>
      </c>
      <c r="F95" s="82">
        <v>0.213</v>
      </c>
      <c r="G95" s="83"/>
      <c r="H95" s="78"/>
      <c r="I95" s="78"/>
      <c r="J95" s="78"/>
      <c r="K95" s="78"/>
      <c r="L95" s="78"/>
      <c r="M95" s="78"/>
    </row>
    <row r="96" spans="1:13" ht="11.25" customHeight="1">
      <c r="A96" s="74" t="s">
        <v>106</v>
      </c>
      <c r="B96" s="85"/>
      <c r="C96" s="85"/>
      <c r="D96" s="85"/>
      <c r="E96" s="86"/>
      <c r="F96" s="86"/>
      <c r="G96" s="83"/>
      <c r="H96" s="78"/>
      <c r="I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I97" s="78"/>
      <c r="J97" s="78"/>
      <c r="K97" s="78"/>
      <c r="L97" s="78"/>
      <c r="M97" s="78"/>
    </row>
    <row r="98" spans="1:13" ht="11.25" customHeight="1">
      <c r="A98" s="61" t="s">
        <v>119</v>
      </c>
      <c r="B98" s="87"/>
      <c r="C98" s="84">
        <v>0.09836065573770503</v>
      </c>
      <c r="D98" s="84">
        <v>0.052238805970149294</v>
      </c>
      <c r="E98" s="84">
        <v>-0.06382978723404253</v>
      </c>
      <c r="F98" s="84">
        <v>0.022727272727272707</v>
      </c>
      <c r="G98" s="83"/>
      <c r="H98" s="78"/>
      <c r="I98" s="78"/>
      <c r="J98" s="78"/>
      <c r="K98" s="78"/>
      <c r="L98" s="78"/>
      <c r="M98" s="78"/>
    </row>
    <row r="99" spans="1:7" ht="11.25" customHeight="1">
      <c r="A99" s="61" t="s">
        <v>6</v>
      </c>
      <c r="B99" s="99">
        <v>0.052</v>
      </c>
      <c r="C99" s="99">
        <v>0.051</v>
      </c>
      <c r="D99" s="99">
        <v>0.063</v>
      </c>
      <c r="E99" s="99">
        <v>0.074</v>
      </c>
      <c r="F99" s="99">
        <v>0.078</v>
      </c>
      <c r="G99" s="86"/>
    </row>
    <row r="100" spans="1:7" ht="11.25" customHeight="1">
      <c r="A100" s="61" t="s">
        <v>137</v>
      </c>
      <c r="B100" s="85">
        <v>0.1</v>
      </c>
      <c r="C100" s="91">
        <f>B100</f>
        <v>0.1</v>
      </c>
      <c r="D100" s="91">
        <f>C100</f>
        <v>0.1</v>
      </c>
      <c r="E100" s="91">
        <f>D100</f>
        <v>0.1</v>
      </c>
      <c r="F100" s="91">
        <f>E100</f>
        <v>0.1</v>
      </c>
      <c r="G100" s="86"/>
    </row>
    <row r="101" spans="1:7" ht="11.25" customHeight="1">
      <c r="A101" s="61" t="s">
        <v>138</v>
      </c>
      <c r="B101" s="22"/>
      <c r="C101" s="22"/>
      <c r="D101" s="22"/>
      <c r="G101" s="86"/>
    </row>
    <row r="102" spans="1:7" ht="11.25" customHeight="1">
      <c r="A102" s="61" t="s">
        <v>9</v>
      </c>
      <c r="B102" s="85">
        <v>0.25</v>
      </c>
      <c r="C102" s="91">
        <f>B102</f>
        <v>0.25</v>
      </c>
      <c r="D102" s="91">
        <f>C102</f>
        <v>0.25</v>
      </c>
      <c r="E102" s="91">
        <f>D102</f>
        <v>0.25</v>
      </c>
      <c r="F102" s="91">
        <f>E102</f>
        <v>0.25</v>
      </c>
      <c r="G102" s="86"/>
    </row>
    <row r="103" spans="1:7" ht="11.25" customHeight="1">
      <c r="A103" s="61"/>
      <c r="B103" s="88"/>
      <c r="C103" s="143"/>
      <c r="D103" s="143"/>
      <c r="E103" s="86"/>
      <c r="F103" s="86"/>
      <c r="G103" s="86"/>
    </row>
    <row r="104" spans="1:7" ht="11.25" customHeight="1">
      <c r="A104" s="61" t="s">
        <v>74</v>
      </c>
      <c r="B104" s="86"/>
      <c r="C104" s="86"/>
      <c r="D104" s="86"/>
      <c r="E104" s="86"/>
      <c r="F104" s="86"/>
      <c r="G104" s="86"/>
    </row>
    <row r="105" spans="1:7" ht="11.25" customHeight="1">
      <c r="A105" s="61" t="s">
        <v>198</v>
      </c>
      <c r="B105" s="90">
        <v>0</v>
      </c>
      <c r="C105" s="90">
        <v>0</v>
      </c>
      <c r="D105" s="90">
        <v>0</v>
      </c>
      <c r="E105" s="86"/>
      <c r="F105" s="86"/>
      <c r="G105" s="86"/>
    </row>
    <row r="106" spans="1:7" ht="11.25" customHeight="1">
      <c r="A106" s="61" t="s">
        <v>75</v>
      </c>
      <c r="B106" s="94">
        <v>96</v>
      </c>
      <c r="C106" s="94">
        <v>98.77530864197531</v>
      </c>
      <c r="D106" s="94">
        <v>111.74580371617412</v>
      </c>
      <c r="E106" s="94">
        <v>149.97463130328632</v>
      </c>
      <c r="F106" s="94">
        <v>152.41324319439667</v>
      </c>
      <c r="G106" s="86"/>
    </row>
    <row r="107" spans="1:7" ht="11.25" customHeight="1">
      <c r="A107" s="61" t="s">
        <v>76</v>
      </c>
      <c r="B107" s="94">
        <v>150.67650676506764</v>
      </c>
      <c r="C107" s="94">
        <v>155</v>
      </c>
      <c r="D107" s="94">
        <v>165</v>
      </c>
      <c r="E107" s="94">
        <v>175</v>
      </c>
      <c r="F107" s="94">
        <v>162</v>
      </c>
      <c r="G107" s="86"/>
    </row>
    <row r="108" spans="1:7" ht="11.25" customHeight="1">
      <c r="A108" s="75" t="s">
        <v>140</v>
      </c>
      <c r="B108" s="90"/>
      <c r="C108" s="90"/>
      <c r="D108" s="90"/>
      <c r="E108" s="86"/>
      <c r="F108" s="86"/>
      <c r="G108" s="86"/>
    </row>
    <row r="109" spans="1:7" ht="11.25" customHeight="1">
      <c r="A109" s="61" t="s">
        <v>77</v>
      </c>
      <c r="B109" s="94">
        <v>69.15216310293387</v>
      </c>
      <c r="C109" s="94">
        <v>71.20501478333179</v>
      </c>
      <c r="D109" s="94">
        <v>70.71764358015126</v>
      </c>
      <c r="E109" s="94">
        <v>82.18023501185729</v>
      </c>
      <c r="F109" s="94">
        <v>71.50081806464544</v>
      </c>
      <c r="G109" s="86"/>
    </row>
    <row r="110" spans="1:7" ht="11.25" customHeight="1">
      <c r="A110" s="22"/>
      <c r="B110" s="22"/>
      <c r="C110" s="22"/>
      <c r="D110" s="22"/>
      <c r="G110" s="86"/>
    </row>
    <row r="111" spans="1:7" ht="11.25" customHeight="1">
      <c r="A111" s="61" t="s">
        <v>78</v>
      </c>
      <c r="B111" s="90"/>
      <c r="C111" s="90">
        <v>-150</v>
      </c>
      <c r="D111" s="90">
        <v>-150</v>
      </c>
      <c r="E111" s="90">
        <v>-150</v>
      </c>
      <c r="F111" s="90">
        <v>-150</v>
      </c>
      <c r="G111" s="86"/>
    </row>
    <row r="112" spans="1:7" ht="11.25" customHeight="1">
      <c r="A112" s="61" t="s">
        <v>235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G112" s="86"/>
    </row>
    <row r="113" spans="1:7" ht="11.25" customHeight="1">
      <c r="A113" s="61" t="s">
        <v>22</v>
      </c>
      <c r="B113" s="90">
        <v>0</v>
      </c>
      <c r="C113" s="90">
        <v>1200</v>
      </c>
      <c r="D113" s="90">
        <v>0</v>
      </c>
      <c r="E113" s="90">
        <v>0</v>
      </c>
      <c r="F113" s="90">
        <v>0</v>
      </c>
      <c r="G113" s="86"/>
    </row>
    <row r="114" spans="2:7" ht="11.25" customHeight="1">
      <c r="B114" s="86"/>
      <c r="C114" s="86"/>
      <c r="D114" s="86"/>
      <c r="E114" s="86"/>
      <c r="F114" s="86"/>
      <c r="G114" s="86"/>
    </row>
    <row r="115" spans="1:7" ht="11.25" customHeight="1">
      <c r="A115" s="22"/>
      <c r="B115" s="86"/>
      <c r="C115" s="86"/>
      <c r="D115" s="86"/>
      <c r="E115" s="86"/>
      <c r="F115" s="86"/>
      <c r="G115" s="86"/>
    </row>
    <row r="116" spans="1:8" ht="11.25" customHeight="1">
      <c r="A116" s="22"/>
      <c r="B116" s="86"/>
      <c r="C116" s="86"/>
      <c r="D116" s="86"/>
      <c r="E116" s="86"/>
      <c r="F116" s="86"/>
      <c r="G116" s="86"/>
      <c r="H116" s="106" t="s">
        <v>23</v>
      </c>
    </row>
    <row r="117" spans="1:8" ht="13.5" customHeight="1">
      <c r="A117" s="104" t="s">
        <v>93</v>
      </c>
      <c r="B117" s="105">
        <v>2006</v>
      </c>
      <c r="C117" s="105">
        <v>2007</v>
      </c>
      <c r="D117" s="105">
        <v>2008</v>
      </c>
      <c r="E117" s="105">
        <v>2009</v>
      </c>
      <c r="F117" s="105">
        <v>2010</v>
      </c>
      <c r="H117" s="107" t="s">
        <v>127</v>
      </c>
    </row>
    <row r="118" spans="1:8" ht="13.5" customHeight="1">
      <c r="A118" s="41" t="s">
        <v>94</v>
      </c>
      <c r="B118" s="76">
        <f aca="true" t="shared" si="5" ref="B118:F120">B57/1000</f>
        <v>0.69</v>
      </c>
      <c r="C118" s="76">
        <f t="shared" si="5"/>
        <v>0.63</v>
      </c>
      <c r="D118" s="76">
        <f t="shared" si="5"/>
        <v>0.36</v>
      </c>
      <c r="E118" s="76">
        <f t="shared" si="5"/>
        <v>0.18</v>
      </c>
      <c r="F118" s="76">
        <f t="shared" si="5"/>
        <v>0.12</v>
      </c>
      <c r="H118" s="59">
        <f>F118-C118</f>
        <v>-0.51</v>
      </c>
    </row>
    <row r="119" spans="1:8" ht="13.5" customHeight="1">
      <c r="A119" s="58" t="s">
        <v>95</v>
      </c>
      <c r="B119" s="76">
        <f t="shared" si="5"/>
        <v>0</v>
      </c>
      <c r="C119" s="76">
        <f t="shared" si="5"/>
        <v>0</v>
      </c>
      <c r="D119" s="76">
        <f t="shared" si="5"/>
        <v>0</v>
      </c>
      <c r="E119" s="76">
        <f t="shared" si="5"/>
        <v>0</v>
      </c>
      <c r="F119" s="76">
        <f t="shared" si="5"/>
        <v>0</v>
      </c>
      <c r="H119" s="59">
        <f>F119-C119</f>
        <v>0</v>
      </c>
    </row>
    <row r="120" spans="1:8" ht="13.5" customHeight="1">
      <c r="A120" s="58" t="s">
        <v>96</v>
      </c>
      <c r="B120" s="103">
        <f t="shared" si="5"/>
        <v>0</v>
      </c>
      <c r="C120" s="103">
        <f t="shared" si="5"/>
        <v>0</v>
      </c>
      <c r="D120" s="103">
        <f t="shared" si="5"/>
        <v>0</v>
      </c>
      <c r="E120" s="103">
        <f t="shared" si="5"/>
        <v>0</v>
      </c>
      <c r="F120" s="103">
        <f t="shared" si="5"/>
        <v>0</v>
      </c>
      <c r="H120" s="59">
        <f>F120-C120</f>
        <v>0</v>
      </c>
    </row>
    <row r="121" spans="1:8" ht="13.5" customHeight="1">
      <c r="A121" s="58" t="s">
        <v>125</v>
      </c>
      <c r="B121" s="37">
        <f>B118+B119+B120</f>
        <v>0.69</v>
      </c>
      <c r="C121" s="37">
        <f>C118+C119+C120</f>
        <v>0.63</v>
      </c>
      <c r="D121" s="37">
        <f>D118+D119+D120</f>
        <v>0.36</v>
      </c>
      <c r="E121" s="37">
        <f>E118+E119+E120</f>
        <v>0.18</v>
      </c>
      <c r="F121" s="37">
        <f>F118+F119+F120</f>
        <v>0.12</v>
      </c>
      <c r="H121" s="59"/>
    </row>
    <row r="122" spans="1:8" ht="13.5" customHeight="1">
      <c r="A122" s="58"/>
      <c r="B122" s="37"/>
      <c r="C122" s="37"/>
      <c r="D122" s="37"/>
      <c r="E122" s="37"/>
      <c r="F122" s="37"/>
      <c r="H122" s="59"/>
    </row>
    <row r="123" spans="1:8" ht="13.5" customHeight="1">
      <c r="A123" s="58" t="s">
        <v>97</v>
      </c>
      <c r="B123" s="37">
        <f aca="true" t="shared" si="6" ref="B123:F124">B62/1000</f>
        <v>0</v>
      </c>
      <c r="C123" s="37">
        <f t="shared" si="6"/>
        <v>0</v>
      </c>
      <c r="D123" s="37">
        <f t="shared" si="6"/>
        <v>0</v>
      </c>
      <c r="E123" s="37">
        <f t="shared" si="6"/>
        <v>0</v>
      </c>
      <c r="F123" s="37">
        <f t="shared" si="6"/>
        <v>0</v>
      </c>
      <c r="H123" s="59">
        <f>F123-C123</f>
        <v>0</v>
      </c>
    </row>
    <row r="124" spans="1:8" ht="13.5" customHeight="1">
      <c r="A124" s="58" t="s">
        <v>31</v>
      </c>
      <c r="B124" s="39">
        <f t="shared" si="6"/>
        <v>0</v>
      </c>
      <c r="C124" s="39">
        <f t="shared" si="6"/>
        <v>0</v>
      </c>
      <c r="D124" s="39">
        <f t="shared" si="6"/>
        <v>0</v>
      </c>
      <c r="E124" s="39">
        <f t="shared" si="6"/>
        <v>0</v>
      </c>
      <c r="F124" s="39">
        <f t="shared" si="6"/>
        <v>0</v>
      </c>
      <c r="H124" s="59">
        <f>F124-C124</f>
        <v>0</v>
      </c>
    </row>
    <row r="125" spans="1:8" ht="13.5" customHeight="1">
      <c r="A125" s="58" t="s">
        <v>21</v>
      </c>
      <c r="B125" s="37">
        <f>B123+B124</f>
        <v>0</v>
      </c>
      <c r="C125" s="37">
        <f>C123+C124</f>
        <v>0</v>
      </c>
      <c r="D125" s="37">
        <f>D123+D124</f>
        <v>0</v>
      </c>
      <c r="E125" s="37">
        <f>E123+E124</f>
        <v>0</v>
      </c>
      <c r="F125" s="37">
        <f>F123+F124</f>
        <v>0</v>
      </c>
      <c r="H125" s="20"/>
    </row>
    <row r="126" spans="1:8" ht="11.25" customHeight="1">
      <c r="A126" s="65"/>
      <c r="B126" s="66"/>
      <c r="C126" s="66"/>
      <c r="D126" s="66"/>
      <c r="E126" s="66"/>
      <c r="F126" s="66"/>
      <c r="H126" s="69"/>
    </row>
    <row r="127" ht="11.25" customHeight="1"/>
    <row r="128" spans="2:8" ht="11.25" customHeight="1">
      <c r="B128" s="86"/>
      <c r="C128" s="86"/>
      <c r="D128" s="86"/>
      <c r="E128" s="86"/>
      <c r="F128" s="86"/>
      <c r="G128" s="86"/>
      <c r="H128" s="106" t="s">
        <v>23</v>
      </c>
    </row>
    <row r="129" spans="2:8" ht="12.75" thickBot="1">
      <c r="B129" s="105">
        <v>2006</v>
      </c>
      <c r="C129" s="105">
        <v>2007</v>
      </c>
      <c r="D129" s="105">
        <v>2008</v>
      </c>
      <c r="E129" s="105">
        <v>2009</v>
      </c>
      <c r="F129" s="105">
        <v>2010</v>
      </c>
      <c r="H129" s="102" t="s">
        <v>127</v>
      </c>
    </row>
    <row r="130" spans="1:8" ht="12">
      <c r="A130" s="46" t="s">
        <v>20</v>
      </c>
      <c r="B130" s="69">
        <f>B119</f>
        <v>0</v>
      </c>
      <c r="C130" s="69">
        <f>C119</f>
        <v>0</v>
      </c>
      <c r="D130" s="69">
        <f>D119</f>
        <v>0</v>
      </c>
      <c r="E130" s="69">
        <f>E119</f>
        <v>0</v>
      </c>
      <c r="F130" s="69">
        <f>F119</f>
        <v>0</v>
      </c>
      <c r="H130" s="69">
        <f>F130-C130</f>
        <v>0</v>
      </c>
    </row>
    <row r="131" spans="1:8" ht="12">
      <c r="A131" s="46" t="s">
        <v>24</v>
      </c>
      <c r="B131" s="67">
        <f>B68/1000</f>
        <v>0</v>
      </c>
      <c r="C131" s="67">
        <f>C68/1000</f>
        <v>0</v>
      </c>
      <c r="D131" s="67">
        <f>D68/1000</f>
        <v>0</v>
      </c>
      <c r="E131" s="67">
        <f>E68/1000</f>
        <v>0</v>
      </c>
      <c r="F131" s="67">
        <f>F68/1000</f>
        <v>0</v>
      </c>
      <c r="H131" s="69">
        <f>F131-C131</f>
        <v>0</v>
      </c>
    </row>
    <row r="132" spans="1:8" ht="12">
      <c r="A132" s="44" t="s">
        <v>130</v>
      </c>
      <c r="B132" s="66">
        <f>B131-B130</f>
        <v>0</v>
      </c>
      <c r="C132" s="66">
        <f>C131-C130</f>
        <v>0</v>
      </c>
      <c r="D132" s="66">
        <f>D131-D130</f>
        <v>0</v>
      </c>
      <c r="E132" s="66">
        <f>E131-E130</f>
        <v>0</v>
      </c>
      <c r="F132" s="66">
        <f>F131-F130</f>
        <v>0</v>
      </c>
      <c r="H132" s="69">
        <f>F132-C132</f>
        <v>0</v>
      </c>
    </row>
    <row r="133" spans="1:7" ht="12">
      <c r="A133" s="44" t="s">
        <v>99</v>
      </c>
      <c r="B133" s="69"/>
      <c r="C133" s="69"/>
      <c r="D133" s="69"/>
      <c r="E133" s="69"/>
      <c r="F133" s="69"/>
      <c r="G133" s="53"/>
    </row>
    <row r="134" spans="3:4" ht="12">
      <c r="C134" s="51"/>
      <c r="D134" s="51"/>
    </row>
    <row r="135" spans="3:4" ht="12">
      <c r="C135" s="51"/>
      <c r="D135" s="51"/>
    </row>
  </sheetData>
  <sheetProtection/>
  <printOptions gridLines="1"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view="pageBreakPreview" zoomScale="140" zoomScaleNormal="130" zoomScaleSheetLayoutView="140" zoomScalePageLayoutView="0" workbookViewId="0" topLeftCell="A1">
      <selection activeCell="A27" sqref="A27"/>
    </sheetView>
  </sheetViews>
  <sheetFormatPr defaultColWidth="11.421875" defaultRowHeight="12.75"/>
  <cols>
    <col min="1" max="1" width="25.57421875" style="41" customWidth="1"/>
    <col min="2" max="4" width="9.421875" style="20" customWidth="1"/>
    <col min="5" max="5" width="9.421875" style="22" customWidth="1"/>
    <col min="6" max="6" width="8.140625" style="22" customWidth="1"/>
    <col min="7" max="7" width="17.7109375" style="22" customWidth="1"/>
    <col min="8" max="11" width="7.140625" style="22" customWidth="1"/>
    <col min="12" max="16384" width="11.421875" style="22" customWidth="1"/>
  </cols>
  <sheetData>
    <row r="1" spans="1:5" ht="15" customHeight="1">
      <c r="A1" s="19" t="s">
        <v>80</v>
      </c>
      <c r="B1" s="110" t="s">
        <v>107</v>
      </c>
      <c r="C1" s="111"/>
      <c r="D1" s="112" t="s">
        <v>108</v>
      </c>
      <c r="E1" s="113"/>
    </row>
    <row r="2" spans="1:11" ht="12.75" customHeight="1" thickBot="1">
      <c r="A2" s="145" t="s">
        <v>156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134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11" ht="12.75" customHeight="1">
      <c r="A3" s="26" t="s">
        <v>0</v>
      </c>
      <c r="B3" s="27">
        <v>40479.0622533</v>
      </c>
      <c r="C3" s="27"/>
      <c r="D3" s="27"/>
      <c r="E3" s="27"/>
      <c r="F3" s="134" t="s">
        <v>155</v>
      </c>
      <c r="H3" s="28">
        <f>B3/B$3</f>
        <v>1</v>
      </c>
      <c r="I3" s="28"/>
      <c r="J3" s="28"/>
      <c r="K3" s="28"/>
    </row>
    <row r="4" spans="1:11" ht="12.75" customHeight="1">
      <c r="A4" s="79" t="s">
        <v>2</v>
      </c>
      <c r="B4" s="27">
        <f>B3*B94</f>
        <v>24287.43735198</v>
      </c>
      <c r="C4" s="27"/>
      <c r="D4" s="27"/>
      <c r="E4" s="27"/>
      <c r="F4" s="134" t="s">
        <v>135</v>
      </c>
      <c r="H4" s="28">
        <f>B4/B3</f>
        <v>0.6</v>
      </c>
      <c r="I4" s="28"/>
      <c r="J4" s="28"/>
      <c r="K4" s="28"/>
    </row>
    <row r="5" spans="1:11" ht="12.75" customHeight="1">
      <c r="A5" s="79" t="s">
        <v>3</v>
      </c>
      <c r="B5" s="27">
        <f>B3*B95</f>
        <v>8622.040259952899</v>
      </c>
      <c r="C5" s="27"/>
      <c r="D5" s="27"/>
      <c r="E5" s="27"/>
      <c r="F5" s="134" t="s">
        <v>213</v>
      </c>
      <c r="H5" s="28">
        <f>B5/B3</f>
        <v>0.21299999999999997</v>
      </c>
      <c r="I5" s="28"/>
      <c r="J5" s="28"/>
      <c r="K5" s="28"/>
    </row>
    <row r="6" spans="1:26" s="33" customFormat="1" ht="12.75" customHeight="1">
      <c r="A6" s="29" t="s">
        <v>117</v>
      </c>
      <c r="B6" s="30">
        <f>B4+B5</f>
        <v>32909.477611932896</v>
      </c>
      <c r="C6" s="30"/>
      <c r="D6" s="30"/>
      <c r="E6" s="30"/>
      <c r="F6" s="134"/>
      <c r="G6" s="31"/>
      <c r="H6" s="32">
        <f aca="true" t="shared" si="0" ref="H6:H11">B6/B$3</f>
        <v>0.813</v>
      </c>
      <c r="I6" s="32"/>
      <c r="J6" s="32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1" s="31" customFormat="1" ht="12.75" customHeight="1">
      <c r="A7" s="34" t="s">
        <v>1</v>
      </c>
      <c r="B7" s="35">
        <f>B3-B6</f>
        <v>7569.584641367102</v>
      </c>
      <c r="C7" s="35"/>
      <c r="D7" s="36"/>
      <c r="E7" s="35"/>
      <c r="F7" s="134"/>
      <c r="H7" s="28">
        <f t="shared" si="0"/>
        <v>0.18700000000000006</v>
      </c>
      <c r="I7" s="28"/>
      <c r="J7" s="28"/>
      <c r="K7" s="28"/>
    </row>
    <row r="8" spans="1:13" ht="12.75" customHeight="1">
      <c r="A8" s="101" t="s">
        <v>29</v>
      </c>
      <c r="B8" s="30">
        <v>4050</v>
      </c>
      <c r="C8" s="30"/>
      <c r="D8" s="39"/>
      <c r="E8" s="30"/>
      <c r="F8" s="134" t="s">
        <v>136</v>
      </c>
      <c r="H8" s="38">
        <f t="shared" si="0"/>
        <v>0.1000517248808013</v>
      </c>
      <c r="I8" s="38"/>
      <c r="J8" s="38"/>
      <c r="K8" s="38"/>
      <c r="L8" s="31"/>
      <c r="M8" s="31"/>
    </row>
    <row r="9" spans="1:11" ht="12.75" customHeight="1">
      <c r="A9" s="26" t="s">
        <v>4</v>
      </c>
      <c r="B9" s="27">
        <f>B7-B8</f>
        <v>3519.5846413671024</v>
      </c>
      <c r="C9" s="27"/>
      <c r="D9" s="27"/>
      <c r="E9" s="27"/>
      <c r="F9" s="6"/>
      <c r="H9" s="28">
        <f t="shared" si="0"/>
        <v>0.08694827511919877</v>
      </c>
      <c r="I9" s="28"/>
      <c r="J9" s="28"/>
      <c r="K9" s="28"/>
    </row>
    <row r="10" spans="1:11" ht="12.75" customHeight="1">
      <c r="A10" s="29" t="s">
        <v>5</v>
      </c>
      <c r="B10" s="30">
        <v>1560</v>
      </c>
      <c r="C10" s="30"/>
      <c r="D10" s="30"/>
      <c r="E10" s="30"/>
      <c r="F10" s="9" t="s">
        <v>215</v>
      </c>
      <c r="H10" s="32">
        <f t="shared" si="0"/>
        <v>0.03853844217630865</v>
      </c>
      <c r="I10" s="32"/>
      <c r="J10" s="32"/>
      <c r="K10" s="32"/>
    </row>
    <row r="11" spans="1:11" ht="12.75" customHeight="1">
      <c r="A11" s="34" t="s">
        <v>81</v>
      </c>
      <c r="B11" s="35">
        <f>B9-B10</f>
        <v>1959.5846413671024</v>
      </c>
      <c r="C11" s="35"/>
      <c r="D11" s="36"/>
      <c r="E11" s="35"/>
      <c r="F11" s="6"/>
      <c r="H11" s="28">
        <f t="shared" si="0"/>
        <v>0.04840983294289013</v>
      </c>
      <c r="I11" s="28"/>
      <c r="J11" s="28"/>
      <c r="K11" s="28"/>
    </row>
    <row r="12" spans="1:11" ht="12.75" customHeight="1">
      <c r="A12" s="34" t="s">
        <v>17</v>
      </c>
      <c r="B12" s="27">
        <v>0</v>
      </c>
      <c r="C12" s="27"/>
      <c r="D12" s="37"/>
      <c r="E12" s="27"/>
      <c r="F12" s="41"/>
      <c r="H12" s="28"/>
      <c r="I12" s="28"/>
      <c r="J12" s="28"/>
      <c r="K12" s="28"/>
    </row>
    <row r="13" spans="1:11" ht="12.75" customHeight="1">
      <c r="A13" s="29" t="s">
        <v>82</v>
      </c>
      <c r="B13" s="30">
        <v>829</v>
      </c>
      <c r="C13" s="30"/>
      <c r="D13" s="37"/>
      <c r="E13" s="30"/>
      <c r="F13" s="9" t="s">
        <v>216</v>
      </c>
      <c r="H13" s="32">
        <f>B13/B$3</f>
        <v>0.020479723438564017</v>
      </c>
      <c r="I13" s="32"/>
      <c r="J13" s="32"/>
      <c r="K13" s="32"/>
    </row>
    <row r="14" spans="1:11" ht="12.75" customHeight="1">
      <c r="A14" s="79" t="s">
        <v>8</v>
      </c>
      <c r="B14" s="35">
        <f>B11+B12-B13</f>
        <v>1130.5846413671024</v>
      </c>
      <c r="C14" s="35"/>
      <c r="D14" s="35"/>
      <c r="E14" s="35"/>
      <c r="F14" s="41"/>
      <c r="H14" s="28">
        <f>B14/B$3</f>
        <v>0.027930109504326107</v>
      </c>
      <c r="I14" s="28"/>
      <c r="J14" s="28"/>
      <c r="K14" s="28"/>
    </row>
    <row r="15" spans="1:11" ht="12.75" customHeight="1">
      <c r="A15" s="29" t="s">
        <v>9</v>
      </c>
      <c r="B15" s="30">
        <f>B14*B102</f>
        <v>282.6461603417756</v>
      </c>
      <c r="C15" s="30"/>
      <c r="D15" s="30"/>
      <c r="E15" s="30"/>
      <c r="F15" s="134" t="s">
        <v>139</v>
      </c>
      <c r="H15" s="32">
        <f>B15/B$3</f>
        <v>0.006982527376081527</v>
      </c>
      <c r="I15" s="32"/>
      <c r="J15" s="32"/>
      <c r="K15" s="32"/>
    </row>
    <row r="16" spans="1:11" ht="12.75" customHeight="1">
      <c r="A16" s="4" t="s">
        <v>120</v>
      </c>
      <c r="B16" s="30">
        <f>B14-B15</f>
        <v>847.9384810253268</v>
      </c>
      <c r="C16" s="30"/>
      <c r="D16" s="30"/>
      <c r="E16" s="30"/>
      <c r="F16" s="41"/>
      <c r="H16" s="28">
        <f>B16/B$3</f>
        <v>0.02094758212824458</v>
      </c>
      <c r="I16" s="28"/>
      <c r="J16" s="28"/>
      <c r="K16" s="28"/>
    </row>
    <row r="17" ht="12.75" customHeight="1">
      <c r="E17" s="20"/>
    </row>
    <row r="18" spans="1:9" ht="12.75" customHeight="1" thickBot="1">
      <c r="A18" s="42" t="s">
        <v>83</v>
      </c>
      <c r="B18" s="43"/>
      <c r="C18" s="138"/>
      <c r="D18" s="139"/>
      <c r="E18" s="138"/>
      <c r="F18" s="45"/>
      <c r="G18" s="45"/>
      <c r="I18" s="23"/>
    </row>
    <row r="19" spans="1:9" ht="12.75" customHeight="1">
      <c r="A19" s="46" t="s">
        <v>84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7" ht="12.75" customHeight="1">
      <c r="A20" s="46" t="s">
        <v>19</v>
      </c>
      <c r="B20" s="48">
        <v>0.18700000000000006</v>
      </c>
      <c r="C20" s="48"/>
      <c r="D20" s="48"/>
      <c r="E20" s="48"/>
      <c r="F20" s="45"/>
      <c r="G20" s="45"/>
    </row>
    <row r="21" spans="1:7" ht="12.75" customHeight="1">
      <c r="A21" s="9" t="s">
        <v>85</v>
      </c>
      <c r="B21" s="10">
        <v>0.1000517248808013</v>
      </c>
      <c r="C21" s="10"/>
      <c r="D21" s="10"/>
      <c r="E21" s="10"/>
      <c r="F21" s="45"/>
      <c r="G21" s="45"/>
    </row>
    <row r="22" spans="1:7" ht="12.75" customHeight="1">
      <c r="A22" s="11" t="s">
        <v>86</v>
      </c>
      <c r="B22" s="10">
        <v>0.022727272727272707</v>
      </c>
      <c r="C22" s="10"/>
      <c r="D22" s="10"/>
      <c r="E22" s="10"/>
      <c r="F22" s="45"/>
      <c r="G22" s="45"/>
    </row>
    <row r="23" spans="1:7" ht="12.75" customHeight="1">
      <c r="A23" s="46" t="s">
        <v>28</v>
      </c>
      <c r="B23" s="48">
        <v>0.08694827511919877</v>
      </c>
      <c r="C23" s="48"/>
      <c r="D23" s="10"/>
      <c r="E23" s="10"/>
      <c r="F23" s="45"/>
      <c r="G23" s="45"/>
    </row>
    <row r="24" spans="1:10" ht="12.75" customHeight="1">
      <c r="A24" s="92" t="s">
        <v>30</v>
      </c>
      <c r="B24" s="47">
        <v>0.020947706515230907</v>
      </c>
      <c r="C24" s="47"/>
      <c r="D24" s="10"/>
      <c r="E24" s="10"/>
      <c r="F24" s="45"/>
      <c r="G24" s="45"/>
      <c r="J24" s="45"/>
    </row>
    <row r="25" spans="1:10" ht="12.75" customHeight="1">
      <c r="A25" s="92" t="s">
        <v>32</v>
      </c>
      <c r="B25" s="48">
        <v>0.03455148250249356</v>
      </c>
      <c r="C25" s="48"/>
      <c r="D25" s="48"/>
      <c r="E25" s="48"/>
      <c r="F25" s="45"/>
      <c r="G25" s="45"/>
      <c r="J25" s="45"/>
    </row>
    <row r="26" spans="1:10" ht="12.75" customHeight="1">
      <c r="A26" s="92" t="s">
        <v>244</v>
      </c>
      <c r="B26" s="48">
        <v>0.05440643855890057</v>
      </c>
      <c r="C26" s="48"/>
      <c r="D26" s="48"/>
      <c r="E26" s="48"/>
      <c r="F26" s="45"/>
      <c r="G26" s="45"/>
      <c r="J26" s="45"/>
    </row>
    <row r="27" spans="1:10" ht="12.75" customHeight="1">
      <c r="A27" s="46" t="s">
        <v>18</v>
      </c>
      <c r="B27" s="93">
        <v>0.078</v>
      </c>
      <c r="C27" s="93"/>
      <c r="D27" s="93"/>
      <c r="E27" s="93"/>
      <c r="F27" s="45"/>
      <c r="G27" s="45"/>
      <c r="J27" s="45"/>
    </row>
    <row r="28" spans="1:10" ht="12.75" customHeight="1">
      <c r="A28" s="46" t="s">
        <v>128</v>
      </c>
      <c r="B28" s="49">
        <v>2.363812437447558</v>
      </c>
      <c r="C28" s="49"/>
      <c r="D28" s="49"/>
      <c r="E28" s="49"/>
      <c r="F28" s="45"/>
      <c r="G28" s="45"/>
      <c r="J28" s="45"/>
    </row>
    <row r="29" spans="1:10" ht="12.75" customHeight="1">
      <c r="A29" s="46" t="s">
        <v>154</v>
      </c>
      <c r="B29" s="142">
        <f>B24/(B76-B24)</f>
        <v>0.04241929726513771</v>
      </c>
      <c r="C29" s="142"/>
      <c r="D29" s="142"/>
      <c r="E29" s="142"/>
      <c r="F29" s="45"/>
      <c r="G29" s="45"/>
      <c r="J29" s="45"/>
    </row>
    <row r="30" spans="1:7" ht="12.75" customHeight="1">
      <c r="A30" s="46"/>
      <c r="B30" s="50"/>
      <c r="C30" s="50"/>
      <c r="D30" s="50"/>
      <c r="E30" s="45"/>
      <c r="F30" s="45"/>
      <c r="G30" s="45"/>
    </row>
    <row r="31" spans="1:7" ht="12.75" customHeight="1">
      <c r="A31" s="46"/>
      <c r="B31" s="50"/>
      <c r="C31" s="50"/>
      <c r="D31" s="50"/>
      <c r="E31" s="45"/>
      <c r="F31" s="45"/>
      <c r="G31" s="45"/>
    </row>
    <row r="32" spans="1:6" ht="12.75" customHeight="1">
      <c r="A32" s="19" t="s">
        <v>87</v>
      </c>
      <c r="B32" s="110" t="s">
        <v>107</v>
      </c>
      <c r="C32" s="111"/>
      <c r="D32" s="112" t="s">
        <v>108</v>
      </c>
      <c r="E32" s="113"/>
      <c r="F32" s="109" t="s">
        <v>23</v>
      </c>
    </row>
    <row r="33" spans="1:7" ht="12.75" customHeight="1" thickBot="1">
      <c r="A33" s="145" t="s">
        <v>156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26</v>
      </c>
    </row>
    <row r="34" spans="1:7" ht="12.75" customHeight="1">
      <c r="A34" s="26" t="s">
        <v>11</v>
      </c>
      <c r="B34" s="27">
        <v>120</v>
      </c>
      <c r="C34" s="27"/>
      <c r="D34" s="27"/>
      <c r="E34" s="27"/>
      <c r="F34" s="53"/>
      <c r="G34" s="46" t="s">
        <v>142</v>
      </c>
    </row>
    <row r="35" spans="1:7" ht="12.75" customHeight="1">
      <c r="A35" s="26" t="s">
        <v>12</v>
      </c>
      <c r="B35" s="27">
        <v>16902.86345066667</v>
      </c>
      <c r="C35" s="27"/>
      <c r="D35" s="27"/>
      <c r="E35" s="27"/>
      <c r="F35" s="53"/>
      <c r="G35" s="46" t="s">
        <v>143</v>
      </c>
    </row>
    <row r="36" spans="1:7" ht="12.75" customHeight="1">
      <c r="A36" s="26" t="s">
        <v>13</v>
      </c>
      <c r="B36" s="27">
        <v>10779.629728824</v>
      </c>
      <c r="C36" s="27"/>
      <c r="D36" s="27"/>
      <c r="E36" s="27"/>
      <c r="F36" s="53"/>
      <c r="G36" s="46" t="s">
        <v>143</v>
      </c>
    </row>
    <row r="37" spans="1:6" ht="12.75" customHeight="1">
      <c r="A37" s="40" t="s">
        <v>109</v>
      </c>
      <c r="B37" s="35">
        <v>27802.493179490673</v>
      </c>
      <c r="C37" s="35"/>
      <c r="D37" s="35"/>
      <c r="E37" s="35"/>
      <c r="F37" s="53"/>
    </row>
    <row r="38" spans="1:7" ht="12.75" customHeight="1">
      <c r="A38" s="29" t="s">
        <v>110</v>
      </c>
      <c r="B38" s="30">
        <v>15060</v>
      </c>
      <c r="C38" s="30"/>
      <c r="D38" s="30"/>
      <c r="E38" s="30"/>
      <c r="F38" s="53"/>
      <c r="G38" s="46" t="s">
        <v>145</v>
      </c>
    </row>
    <row r="39" spans="1:6" ht="12.75" customHeight="1">
      <c r="A39" s="29" t="s">
        <v>88</v>
      </c>
      <c r="B39" s="54">
        <v>42862.49317949067</v>
      </c>
      <c r="C39" s="54"/>
      <c r="D39" s="54"/>
      <c r="E39" s="54"/>
      <c r="F39" s="53"/>
    </row>
    <row r="40" spans="2:6" ht="12.75" customHeight="1">
      <c r="B40" s="20" t="s">
        <v>51</v>
      </c>
      <c r="D40" s="20" t="s">
        <v>51</v>
      </c>
      <c r="E40" s="20" t="s">
        <v>51</v>
      </c>
      <c r="F40" s="137"/>
    </row>
    <row r="41" spans="1:6" ht="12.75" customHeight="1">
      <c r="A41" s="19" t="s">
        <v>89</v>
      </c>
      <c r="B41" s="55"/>
      <c r="E41" s="20"/>
      <c r="F41" s="137"/>
    </row>
    <row r="42" spans="1:7" ht="12.75" customHeight="1">
      <c r="A42" s="40" t="s">
        <v>14</v>
      </c>
      <c r="B42" s="35">
        <v>4971.551975010253</v>
      </c>
      <c r="C42" s="35"/>
      <c r="D42" s="35"/>
      <c r="E42" s="35"/>
      <c r="F42" s="53"/>
      <c r="G42" s="46" t="s">
        <v>144</v>
      </c>
    </row>
    <row r="43" spans="1:7" ht="12.75" customHeight="1">
      <c r="A43" s="26" t="s">
        <v>16</v>
      </c>
      <c r="B43" s="27">
        <v>962.2912185000001</v>
      </c>
      <c r="C43" s="27"/>
      <c r="D43" s="27"/>
      <c r="E43" s="27"/>
      <c r="F43" s="53"/>
      <c r="G43" s="46" t="s">
        <v>151</v>
      </c>
    </row>
    <row r="44" spans="1:7" ht="12.75" customHeight="1">
      <c r="A44" s="56" t="s">
        <v>121</v>
      </c>
      <c r="B44" s="27">
        <v>911.1363741373987</v>
      </c>
      <c r="C44" s="27"/>
      <c r="D44" s="27"/>
      <c r="E44" s="27"/>
      <c r="F44" s="53"/>
      <c r="G44" s="46" t="s">
        <v>151</v>
      </c>
    </row>
    <row r="45" spans="1:7" ht="12.75" customHeight="1">
      <c r="A45" s="29" t="s">
        <v>90</v>
      </c>
      <c r="B45" s="27">
        <v>9278.119058657045</v>
      </c>
      <c r="C45" s="27"/>
      <c r="D45" s="27"/>
      <c r="E45" s="27"/>
      <c r="F45" s="53"/>
      <c r="G45" s="46" t="s">
        <v>111</v>
      </c>
    </row>
    <row r="46" spans="1:7" ht="12.75" customHeight="1">
      <c r="A46" s="96" t="s">
        <v>124</v>
      </c>
      <c r="B46" s="35">
        <v>16123.098626304698</v>
      </c>
      <c r="C46" s="36"/>
      <c r="D46" s="35"/>
      <c r="E46" s="35"/>
      <c r="F46" s="53"/>
      <c r="G46" s="46"/>
    </row>
    <row r="47" spans="1:7" ht="12.75" customHeight="1">
      <c r="A47" s="34" t="s">
        <v>91</v>
      </c>
      <c r="B47" s="27">
        <v>1350</v>
      </c>
      <c r="C47" s="37"/>
      <c r="D47" s="27"/>
      <c r="E47" s="27"/>
      <c r="F47" s="53"/>
      <c r="G47" s="46" t="s">
        <v>152</v>
      </c>
    </row>
    <row r="48" spans="1:7" ht="12.75" customHeight="1">
      <c r="A48" s="95" t="s">
        <v>123</v>
      </c>
      <c r="B48" s="27">
        <v>24541.45103709209</v>
      </c>
      <c r="C48" s="37"/>
      <c r="D48" s="27"/>
      <c r="E48" s="27"/>
      <c r="F48" s="53"/>
      <c r="G48" s="46" t="s">
        <v>153</v>
      </c>
    </row>
    <row r="49" spans="1:7" ht="12.75" customHeight="1">
      <c r="A49" s="80" t="s">
        <v>92</v>
      </c>
      <c r="B49" s="27">
        <v>847.9435160938898</v>
      </c>
      <c r="C49" s="37"/>
      <c r="D49" s="27"/>
      <c r="E49" s="27"/>
      <c r="F49" s="53"/>
      <c r="G49" s="46"/>
    </row>
    <row r="50" spans="1:6" ht="12.75" customHeight="1">
      <c r="A50" s="97" t="s">
        <v>122</v>
      </c>
      <c r="B50" s="30">
        <v>25389.39455318598</v>
      </c>
      <c r="C50" s="39"/>
      <c r="D50" s="30"/>
      <c r="E50" s="30"/>
      <c r="F50" s="53"/>
    </row>
    <row r="51" spans="1:6" ht="12.75" customHeight="1">
      <c r="A51" s="57" t="s">
        <v>15</v>
      </c>
      <c r="B51" s="54">
        <v>42862.49317949067</v>
      </c>
      <c r="C51" s="54"/>
      <c r="D51" s="54"/>
      <c r="E51" s="54"/>
      <c r="F51" s="137"/>
    </row>
    <row r="52" spans="1:5" ht="12.75" customHeight="1">
      <c r="A52" s="58"/>
      <c r="B52" s="37"/>
      <c r="C52" s="37"/>
      <c r="D52" s="37"/>
      <c r="E52" s="37"/>
    </row>
    <row r="53" spans="1:6" ht="12.75" customHeight="1">
      <c r="A53" s="46" t="s">
        <v>25</v>
      </c>
      <c r="B53" s="69">
        <v>25378.960968504</v>
      </c>
      <c r="C53" s="69"/>
      <c r="D53" s="69"/>
      <c r="E53" s="69"/>
      <c r="F53" s="70"/>
    </row>
    <row r="54" spans="1:6" ht="13.5" customHeight="1">
      <c r="A54" s="46" t="s">
        <v>126</v>
      </c>
      <c r="B54" s="69">
        <v>0</v>
      </c>
      <c r="C54" s="69"/>
      <c r="D54" s="69"/>
      <c r="E54" s="69"/>
      <c r="F54" s="45"/>
    </row>
    <row r="55" spans="1:6" ht="13.5" customHeight="1">
      <c r="A55" s="61"/>
      <c r="B55" s="59"/>
      <c r="C55" s="59"/>
      <c r="D55" s="59"/>
      <c r="E55" s="59"/>
      <c r="F55" s="98" t="s">
        <v>23</v>
      </c>
    </row>
    <row r="56" spans="1:6" ht="15" customHeight="1" thickBot="1">
      <c r="A56" s="62" t="s">
        <v>93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6" ht="12.75" customHeight="1">
      <c r="A57" s="46" t="s">
        <v>94</v>
      </c>
      <c r="B57" s="64">
        <f>B34-B113</f>
        <v>120</v>
      </c>
      <c r="C57" s="64"/>
      <c r="D57" s="64"/>
      <c r="E57" s="64"/>
      <c r="F57" s="53"/>
    </row>
    <row r="58" spans="1:6" ht="12.75" customHeight="1">
      <c r="A58" s="65" t="s">
        <v>95</v>
      </c>
      <c r="B58" s="66">
        <f>B113+B35+B36-B42-B43-B44</f>
        <v>20837.513611843024</v>
      </c>
      <c r="C58" s="66"/>
      <c r="D58" s="66"/>
      <c r="E58" s="66"/>
      <c r="F58" s="53"/>
    </row>
    <row r="59" spans="1:6" ht="12.75" customHeight="1">
      <c r="A59" s="65" t="s">
        <v>96</v>
      </c>
      <c r="B59" s="67">
        <f>B38</f>
        <v>15060</v>
      </c>
      <c r="C59" s="67"/>
      <c r="D59" s="67"/>
      <c r="E59" s="67"/>
      <c r="F59" s="53"/>
    </row>
    <row r="60" spans="1:6" ht="12.75" customHeight="1">
      <c r="A60" s="65" t="s">
        <v>125</v>
      </c>
      <c r="B60" s="66">
        <f>B57+B58+B59</f>
        <v>36017.513611843024</v>
      </c>
      <c r="C60" s="66"/>
      <c r="D60" s="66"/>
      <c r="E60" s="66"/>
      <c r="F60" s="53"/>
    </row>
    <row r="61" spans="1:6" ht="12.75" customHeight="1">
      <c r="A61" s="65"/>
      <c r="B61" s="66"/>
      <c r="C61" s="66"/>
      <c r="D61" s="66"/>
      <c r="E61" s="66"/>
      <c r="F61" s="53"/>
    </row>
    <row r="62" spans="1:6" ht="12.75" customHeight="1">
      <c r="A62" s="65" t="s">
        <v>97</v>
      </c>
      <c r="B62" s="66">
        <f>B45+B47</f>
        <v>10628.119058657045</v>
      </c>
      <c r="C62" s="66"/>
      <c r="D62" s="66"/>
      <c r="E62" s="66"/>
      <c r="F62" s="53"/>
    </row>
    <row r="63" spans="1:6" ht="12.75" customHeight="1">
      <c r="A63" s="65" t="s">
        <v>31</v>
      </c>
      <c r="B63" s="67">
        <f>B50</f>
        <v>25389.39455318598</v>
      </c>
      <c r="C63" s="67"/>
      <c r="D63" s="67"/>
      <c r="E63" s="67"/>
      <c r="F63" s="53"/>
    </row>
    <row r="64" spans="1:6" ht="12.75" customHeight="1">
      <c r="A64" s="65" t="s">
        <v>21</v>
      </c>
      <c r="B64" s="66">
        <f>B62+B63</f>
        <v>36017.513611843024</v>
      </c>
      <c r="C64" s="66"/>
      <c r="D64" s="66"/>
      <c r="E64" s="66"/>
      <c r="F64" s="53"/>
    </row>
    <row r="65" spans="1:6" ht="12.75" customHeight="1">
      <c r="A65" s="65"/>
      <c r="B65" s="66"/>
      <c r="C65" s="66"/>
      <c r="D65" s="66"/>
      <c r="E65" s="66"/>
      <c r="F65" s="53"/>
    </row>
    <row r="66" spans="1:6" ht="12.75" customHeight="1" thickBot="1">
      <c r="A66" s="62" t="s">
        <v>98</v>
      </c>
      <c r="B66" s="68"/>
      <c r="C66" s="68"/>
      <c r="D66" s="68"/>
      <c r="E66" s="68"/>
      <c r="F66" s="53"/>
    </row>
    <row r="67" spans="1:6" ht="12.75" customHeight="1">
      <c r="A67" s="46" t="s">
        <v>20</v>
      </c>
      <c r="B67" s="69">
        <f>B58</f>
        <v>20837.513611843024</v>
      </c>
      <c r="C67" s="69"/>
      <c r="D67" s="69"/>
      <c r="E67" s="69"/>
      <c r="F67" s="53"/>
    </row>
    <row r="68" spans="1:6" ht="12.75" customHeight="1">
      <c r="A68" s="46" t="s">
        <v>24</v>
      </c>
      <c r="B68" s="67">
        <f>B47+B50-B38</f>
        <v>11679.394553185979</v>
      </c>
      <c r="C68" s="67"/>
      <c r="D68" s="67"/>
      <c r="E68" s="67"/>
      <c r="F68" s="53"/>
    </row>
    <row r="69" spans="1:6" ht="12.75" customHeight="1">
      <c r="A69" s="44" t="s">
        <v>130</v>
      </c>
      <c r="B69" s="66">
        <f>B68-B67</f>
        <v>-9158.119058657045</v>
      </c>
      <c r="C69" s="66"/>
      <c r="D69" s="66"/>
      <c r="E69" s="66"/>
      <c r="F69" s="53"/>
    </row>
    <row r="70" spans="1:5" ht="12.75" customHeight="1">
      <c r="A70" s="44" t="s">
        <v>99</v>
      </c>
      <c r="B70" s="69"/>
      <c r="C70" s="69"/>
      <c r="D70" s="69"/>
      <c r="E70" s="69"/>
    </row>
    <row r="71" spans="2:5" ht="12.75" customHeight="1">
      <c r="B71" s="59"/>
      <c r="C71" s="59"/>
      <c r="D71" s="59"/>
      <c r="E71" s="59"/>
    </row>
    <row r="72" spans="1:5" ht="12.75" customHeight="1" thickBot="1">
      <c r="A72" s="62" t="s">
        <v>100</v>
      </c>
      <c r="E72" s="20"/>
    </row>
    <row r="73" spans="1:6" ht="12.75" customHeight="1">
      <c r="A73" s="46" t="s">
        <v>101</v>
      </c>
      <c r="B73" s="69">
        <f>B35/B3*365</f>
        <v>152.41324319439667</v>
      </c>
      <c r="C73" s="69"/>
      <c r="D73" s="69"/>
      <c r="E73" s="69"/>
      <c r="F73" s="70"/>
    </row>
    <row r="74" spans="1:6" ht="12.75" customHeight="1">
      <c r="A74" s="46" t="s">
        <v>102</v>
      </c>
      <c r="B74" s="69">
        <f>B36/B4*365</f>
        <v>162</v>
      </c>
      <c r="C74" s="69"/>
      <c r="D74" s="69"/>
      <c r="E74" s="69"/>
      <c r="F74" s="70"/>
    </row>
    <row r="75" spans="1:5" ht="12.75" customHeight="1">
      <c r="A75" s="46" t="s">
        <v>103</v>
      </c>
      <c r="B75" s="69">
        <f>B42/B53*365</f>
        <v>71.50081806464543</v>
      </c>
      <c r="C75" s="69"/>
      <c r="D75" s="69"/>
      <c r="E75" s="69"/>
    </row>
    <row r="76" spans="1:5" ht="12.75" customHeight="1">
      <c r="A76" s="46" t="s">
        <v>104</v>
      </c>
      <c r="B76" s="47">
        <f>B67/B3</f>
        <v>0.5147726368128569</v>
      </c>
      <c r="C76" s="47"/>
      <c r="D76" s="47"/>
      <c r="E76" s="47"/>
    </row>
    <row r="77" spans="1:5" ht="12.75" customHeight="1">
      <c r="A77" s="46" t="s">
        <v>105</v>
      </c>
      <c r="B77" s="71">
        <f>B62/B9</f>
        <v>3.019708329710404</v>
      </c>
      <c r="C77" s="71"/>
      <c r="D77" s="71"/>
      <c r="E77" s="71"/>
    </row>
    <row r="78" spans="1:5" ht="12.75" customHeight="1">
      <c r="A78" s="46" t="s">
        <v>129</v>
      </c>
      <c r="B78" s="100">
        <f>B62/B16</f>
        <v>12.534068563329651</v>
      </c>
      <c r="C78" s="100"/>
      <c r="D78" s="100"/>
      <c r="E78" s="100"/>
    </row>
    <row r="79" spans="1:5" ht="12.75" customHeight="1">
      <c r="A79" s="46"/>
      <c r="B79" s="100"/>
      <c r="C79" s="100"/>
      <c r="D79" s="100"/>
      <c r="E79" s="100"/>
    </row>
    <row r="80" spans="1:5" ht="12.75" customHeight="1">
      <c r="A80" s="41" t="s">
        <v>131</v>
      </c>
      <c r="B80" s="108">
        <f aca="true" t="shared" si="1" ref="B80:E81">B35/B$3</f>
        <v>0.4175705292997169</v>
      </c>
      <c r="C80" s="108" t="e">
        <f t="shared" si="1"/>
        <v>#DIV/0!</v>
      </c>
      <c r="D80" s="108" t="e">
        <f t="shared" si="1"/>
        <v>#DIV/0!</v>
      </c>
      <c r="E80" s="108" t="e">
        <f t="shared" si="1"/>
        <v>#DIV/0!</v>
      </c>
    </row>
    <row r="81" spans="1:5" ht="12.75" customHeight="1">
      <c r="A81" s="41" t="s">
        <v>132</v>
      </c>
      <c r="B81" s="108">
        <f t="shared" si="1"/>
        <v>0.2663013698630137</v>
      </c>
      <c r="C81" s="108" t="e">
        <f t="shared" si="1"/>
        <v>#DIV/0!</v>
      </c>
      <c r="D81" s="108" t="e">
        <f t="shared" si="1"/>
        <v>#DIV/0!</v>
      </c>
      <c r="E81" s="108" t="e">
        <f t="shared" si="1"/>
        <v>#DIV/0!</v>
      </c>
    </row>
    <row r="82" spans="1:5" ht="12.75" customHeight="1">
      <c r="A82" s="41" t="s">
        <v>27</v>
      </c>
      <c r="B82" s="108">
        <f>B42/B3</f>
        <v>0.12281786430477287</v>
      </c>
      <c r="C82" s="108" t="e">
        <f>C42/C3</f>
        <v>#DIV/0!</v>
      </c>
      <c r="D82" s="108" t="e">
        <f>D42/D3</f>
        <v>#DIV/0!</v>
      </c>
      <c r="E82" s="108" t="e">
        <f>E42/E3</f>
        <v>#DIV/0!</v>
      </c>
    </row>
    <row r="83" spans="1:5" ht="12.75" customHeight="1">
      <c r="A83" s="41" t="s">
        <v>146</v>
      </c>
      <c r="B83" s="108">
        <f>(B43+B44)/B3</f>
        <v>0.046281398045100966</v>
      </c>
      <c r="C83" s="108" t="e">
        <f>(C43+C44)/C3</f>
        <v>#DIV/0!</v>
      </c>
      <c r="D83" s="108" t="e">
        <f>(D43+D44)/D3</f>
        <v>#DIV/0!</v>
      </c>
      <c r="E83" s="136" t="e">
        <f>(E43+E44)/E3</f>
        <v>#DIV/0!</v>
      </c>
    </row>
    <row r="84" spans="1:5" ht="12.75" customHeight="1">
      <c r="A84" s="41" t="s">
        <v>116</v>
      </c>
      <c r="B84" s="72">
        <f>B80+B81-B82-B83</f>
        <v>0.5147726368128568</v>
      </c>
      <c r="C84" s="72" t="e">
        <f>C80+C81-C82-C83</f>
        <v>#DIV/0!</v>
      </c>
      <c r="D84" s="72" t="e">
        <f>D80+D81-D82-D83</f>
        <v>#DIV/0!</v>
      </c>
      <c r="E84" s="72" t="e">
        <f>E80+E81-E82-E83</f>
        <v>#DIV/0!</v>
      </c>
    </row>
    <row r="85" spans="1:5" ht="12.75" customHeight="1">
      <c r="A85" s="46"/>
      <c r="B85" s="100"/>
      <c r="C85" s="100"/>
      <c r="D85" s="100"/>
      <c r="E85" s="100"/>
    </row>
    <row r="86" spans="1:5" ht="12.75" customHeight="1">
      <c r="A86" s="46"/>
      <c r="B86" s="100"/>
      <c r="C86" s="100"/>
      <c r="D86" s="100"/>
      <c r="E86" s="100"/>
    </row>
    <row r="87" spans="1:5" ht="12.75" customHeight="1">
      <c r="A87" s="46"/>
      <c r="B87" s="100"/>
      <c r="C87" s="100"/>
      <c r="D87" s="100"/>
      <c r="E87" s="100"/>
    </row>
    <row r="88" spans="1:5" ht="12.75" customHeight="1">
      <c r="A88" s="46"/>
      <c r="B88" s="100"/>
      <c r="C88" s="100"/>
      <c r="D88" s="100"/>
      <c r="E88" s="100"/>
    </row>
    <row r="89" spans="2:4" ht="11.25" customHeight="1">
      <c r="B89" s="72"/>
      <c r="C89" s="72"/>
      <c r="D89" s="72"/>
    </row>
    <row r="90" spans="1:4" ht="11.25" customHeight="1">
      <c r="A90" s="61" t="s">
        <v>70</v>
      </c>
      <c r="B90" s="59"/>
      <c r="D90" s="59"/>
    </row>
    <row r="91" spans="1:4" ht="11.25" customHeight="1">
      <c r="A91" s="61" t="s">
        <v>71</v>
      </c>
      <c r="B91" s="73"/>
      <c r="C91" s="73"/>
      <c r="D91" s="73"/>
    </row>
    <row r="92" ht="11.25" customHeight="1">
      <c r="A92" s="61" t="s">
        <v>72</v>
      </c>
    </row>
    <row r="93" spans="1:11" ht="11.25" customHeight="1">
      <c r="A93" s="61" t="s">
        <v>10</v>
      </c>
      <c r="B93" s="122"/>
      <c r="C93" s="123">
        <v>0.2</v>
      </c>
      <c r="D93" s="123">
        <v>0.2</v>
      </c>
      <c r="E93" s="123">
        <v>0.1</v>
      </c>
      <c r="F93" s="83"/>
      <c r="G93" s="78"/>
      <c r="H93" s="78"/>
      <c r="I93" s="78"/>
      <c r="J93" s="78"/>
      <c r="K93" s="78"/>
    </row>
    <row r="94" spans="1:11" ht="11.25" customHeight="1">
      <c r="A94" s="61" t="s">
        <v>118</v>
      </c>
      <c r="B94" s="124">
        <v>0.6</v>
      </c>
      <c r="C94" s="124">
        <v>0.6</v>
      </c>
      <c r="D94" s="124">
        <v>0.6</v>
      </c>
      <c r="E94" s="124">
        <v>0.6</v>
      </c>
      <c r="F94" s="83"/>
      <c r="G94" s="78"/>
      <c r="H94" s="78"/>
      <c r="I94" s="78"/>
      <c r="J94" s="78"/>
      <c r="K94" s="78"/>
    </row>
    <row r="95" spans="1:11" ht="11.25" customHeight="1">
      <c r="A95" s="61" t="s">
        <v>73</v>
      </c>
      <c r="B95" s="125">
        <v>0.213</v>
      </c>
      <c r="C95" s="125">
        <v>0.2</v>
      </c>
      <c r="D95" s="125">
        <v>0.2</v>
      </c>
      <c r="E95" s="125">
        <v>0.2</v>
      </c>
      <c r="F95" s="83"/>
      <c r="G95" s="78"/>
      <c r="H95" s="78"/>
      <c r="I95" s="78"/>
      <c r="J95" s="78"/>
      <c r="K95" s="78"/>
    </row>
    <row r="96" spans="1:11" ht="11.25" customHeight="1">
      <c r="A96" s="74" t="s">
        <v>106</v>
      </c>
      <c r="B96" s="125"/>
      <c r="C96" s="125"/>
      <c r="D96" s="125"/>
      <c r="E96" s="126"/>
      <c r="F96" s="83"/>
      <c r="G96" s="78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G97" s="78"/>
      <c r="H97" s="78"/>
      <c r="I97" s="78"/>
      <c r="J97" s="78"/>
      <c r="K97" s="78"/>
    </row>
    <row r="98" spans="1:11" ht="11.25" customHeight="1">
      <c r="A98" s="61" t="s">
        <v>119</v>
      </c>
      <c r="B98" s="127"/>
      <c r="C98" s="124">
        <v>0.09836065573770503</v>
      </c>
      <c r="D98" s="124">
        <v>0.09836065573770503</v>
      </c>
      <c r="E98" s="124">
        <v>0.09836065573770503</v>
      </c>
      <c r="F98" s="83"/>
      <c r="G98" s="78"/>
      <c r="H98" s="78"/>
      <c r="I98" s="78"/>
      <c r="J98" s="78"/>
      <c r="K98" s="78"/>
    </row>
    <row r="99" spans="1:6" ht="11.25" customHeight="1">
      <c r="A99" s="61" t="s">
        <v>6</v>
      </c>
      <c r="B99" s="128">
        <v>0.078</v>
      </c>
      <c r="C99" s="128">
        <v>0.08</v>
      </c>
      <c r="D99" s="128">
        <v>0.08</v>
      </c>
      <c r="E99" s="128">
        <v>0.08</v>
      </c>
      <c r="F99" s="86"/>
    </row>
    <row r="100" spans="1:6" ht="11.25" customHeight="1">
      <c r="A100" s="61" t="s">
        <v>137</v>
      </c>
      <c r="B100" s="125"/>
      <c r="C100" s="129"/>
      <c r="D100" s="129"/>
      <c r="E100" s="129"/>
      <c r="F100" s="86"/>
    </row>
    <row r="101" spans="1:6" ht="11.25" customHeight="1">
      <c r="A101" s="61" t="s">
        <v>138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6" ht="11.25" customHeight="1">
      <c r="A102" s="61" t="s">
        <v>9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6" ht="11.25" customHeight="1">
      <c r="A103" s="61"/>
      <c r="B103" s="130"/>
      <c r="C103" s="131"/>
      <c r="D103" s="131"/>
      <c r="E103" s="126"/>
      <c r="F103" s="86"/>
    </row>
    <row r="104" spans="1:6" ht="11.25" customHeight="1">
      <c r="A104" s="61" t="s">
        <v>74</v>
      </c>
      <c r="B104" s="126"/>
      <c r="C104" s="126"/>
      <c r="D104" s="126"/>
      <c r="E104" s="126"/>
      <c r="F104" s="86"/>
    </row>
    <row r="105" spans="1:6" ht="11.25" customHeight="1">
      <c r="A105" s="61" t="s">
        <v>75</v>
      </c>
      <c r="B105" s="132">
        <v>152</v>
      </c>
      <c r="C105" s="132">
        <v>150</v>
      </c>
      <c r="D105" s="132">
        <v>150</v>
      </c>
      <c r="E105" s="132">
        <v>150</v>
      </c>
      <c r="F105" s="86"/>
    </row>
    <row r="106" spans="1:6" ht="11.25" customHeight="1">
      <c r="A106" s="61" t="s">
        <v>76</v>
      </c>
      <c r="B106" s="132">
        <v>162</v>
      </c>
      <c r="C106" s="132">
        <v>150</v>
      </c>
      <c r="D106" s="132">
        <v>150</v>
      </c>
      <c r="E106" s="132">
        <v>150</v>
      </c>
      <c r="F106" s="86"/>
    </row>
    <row r="107" spans="1:6" ht="11.25" customHeight="1">
      <c r="A107" s="75" t="s">
        <v>140</v>
      </c>
      <c r="B107" s="133"/>
      <c r="C107" s="133">
        <v>1600</v>
      </c>
      <c r="D107" s="133">
        <v>1600</v>
      </c>
      <c r="E107" s="133">
        <v>1600</v>
      </c>
      <c r="F107" s="86"/>
    </row>
    <row r="108" spans="1:6" ht="11.25" customHeight="1">
      <c r="A108" s="61" t="s">
        <v>77</v>
      </c>
      <c r="B108" s="132">
        <v>72</v>
      </c>
      <c r="C108" s="132">
        <v>70</v>
      </c>
      <c r="D108" s="132">
        <v>70</v>
      </c>
      <c r="E108" s="132">
        <v>70</v>
      </c>
      <c r="F108" s="86"/>
    </row>
    <row r="109" spans="1:6" ht="11.25" customHeight="1">
      <c r="A109" s="61" t="s">
        <v>149</v>
      </c>
      <c r="B109" s="132"/>
      <c r="C109" s="124">
        <v>0.02</v>
      </c>
      <c r="D109" s="124">
        <v>0.02</v>
      </c>
      <c r="E109" s="124">
        <v>0.02</v>
      </c>
      <c r="F109" s="86"/>
    </row>
    <row r="110" spans="1:6" ht="11.25" customHeight="1">
      <c r="A110" s="61" t="s">
        <v>150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6" ht="11.25" customHeight="1">
      <c r="A111" s="61" t="s">
        <v>78</v>
      </c>
      <c r="B111" s="133">
        <v>-150</v>
      </c>
      <c r="C111" s="133">
        <v>-150</v>
      </c>
      <c r="D111" s="133">
        <v>-150</v>
      </c>
      <c r="E111" s="133">
        <v>-150</v>
      </c>
      <c r="F111" s="86"/>
    </row>
    <row r="112" spans="1:6" ht="11.25" customHeight="1">
      <c r="A112" s="61" t="s">
        <v>235</v>
      </c>
      <c r="B112" s="133">
        <v>0</v>
      </c>
      <c r="C112" s="133">
        <v>0</v>
      </c>
      <c r="D112" s="133">
        <v>0</v>
      </c>
      <c r="E112" s="126"/>
      <c r="F112" s="86"/>
    </row>
    <row r="113" spans="1:6" ht="11.25" customHeight="1">
      <c r="A113" s="61" t="s">
        <v>79</v>
      </c>
      <c r="B113" s="133">
        <v>0</v>
      </c>
      <c r="C113" s="133">
        <v>0</v>
      </c>
      <c r="D113" s="133">
        <v>0</v>
      </c>
      <c r="E113" s="126"/>
      <c r="F113" s="86"/>
    </row>
    <row r="114" spans="2:6" ht="11.25" customHeight="1">
      <c r="B114" s="86"/>
      <c r="C114" s="86"/>
      <c r="D114" s="86"/>
      <c r="E114" s="86"/>
      <c r="F114" s="86"/>
    </row>
    <row r="115" spans="1:6" ht="11.25" customHeight="1">
      <c r="A115" s="22"/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  <c r="G116" s="106" t="s">
        <v>23</v>
      </c>
    </row>
    <row r="117" spans="1:7" ht="13.5" customHeight="1">
      <c r="A117" s="104" t="s">
        <v>93</v>
      </c>
      <c r="B117" s="105">
        <v>2006</v>
      </c>
      <c r="C117" s="105">
        <v>2007</v>
      </c>
      <c r="D117" s="105">
        <v>2008</v>
      </c>
      <c r="E117" s="105">
        <v>2009</v>
      </c>
      <c r="G117" s="107" t="s">
        <v>127</v>
      </c>
    </row>
    <row r="118" spans="1:7" ht="13.5" customHeight="1">
      <c r="A118" s="41" t="s">
        <v>94</v>
      </c>
      <c r="B118" s="76">
        <f aca="true" t="shared" si="2" ref="B118:E120">B57/1000</f>
        <v>0.12</v>
      </c>
      <c r="C118" s="76">
        <f t="shared" si="2"/>
        <v>0</v>
      </c>
      <c r="D118" s="76">
        <f t="shared" si="2"/>
        <v>0</v>
      </c>
      <c r="E118" s="76">
        <f t="shared" si="2"/>
        <v>0</v>
      </c>
      <c r="G118" s="59" t="e">
        <f>#REF!-C118</f>
        <v>#REF!</v>
      </c>
    </row>
    <row r="119" spans="1:7" ht="13.5" customHeight="1">
      <c r="A119" s="58" t="s">
        <v>95</v>
      </c>
      <c r="B119" s="76">
        <f t="shared" si="2"/>
        <v>20.837513611843022</v>
      </c>
      <c r="C119" s="76">
        <f t="shared" si="2"/>
        <v>0</v>
      </c>
      <c r="D119" s="76">
        <f t="shared" si="2"/>
        <v>0</v>
      </c>
      <c r="E119" s="76">
        <f t="shared" si="2"/>
        <v>0</v>
      </c>
      <c r="G119" s="59" t="e">
        <f>#REF!-C119</f>
        <v>#REF!</v>
      </c>
    </row>
    <row r="120" spans="1:7" ht="13.5" customHeight="1">
      <c r="A120" s="58" t="s">
        <v>96</v>
      </c>
      <c r="B120" s="103">
        <f t="shared" si="2"/>
        <v>15.06</v>
      </c>
      <c r="C120" s="103">
        <f t="shared" si="2"/>
        <v>0</v>
      </c>
      <c r="D120" s="103">
        <f t="shared" si="2"/>
        <v>0</v>
      </c>
      <c r="E120" s="103">
        <f t="shared" si="2"/>
        <v>0</v>
      </c>
      <c r="G120" s="59" t="e">
        <f>#REF!-C120</f>
        <v>#REF!</v>
      </c>
    </row>
    <row r="121" spans="1:7" ht="13.5" customHeight="1">
      <c r="A121" s="58" t="s">
        <v>125</v>
      </c>
      <c r="B121" s="37">
        <f>B118+B119+B120</f>
        <v>36.01751361184302</v>
      </c>
      <c r="C121" s="37">
        <f>C118+C119+C120</f>
        <v>0</v>
      </c>
      <c r="D121" s="37">
        <f>D118+D119+D120</f>
        <v>0</v>
      </c>
      <c r="E121" s="37">
        <f>E118+E119+E120</f>
        <v>0</v>
      </c>
      <c r="G121" s="59"/>
    </row>
    <row r="122" spans="1:7" ht="13.5" customHeight="1">
      <c r="A122" s="58"/>
      <c r="B122" s="37"/>
      <c r="C122" s="37"/>
      <c r="D122" s="37"/>
      <c r="E122" s="37"/>
      <c r="G122" s="59"/>
    </row>
    <row r="123" spans="1:7" ht="13.5" customHeight="1">
      <c r="A123" s="58" t="s">
        <v>97</v>
      </c>
      <c r="B123" s="37">
        <f aca="true" t="shared" si="3" ref="B123:E124">B62/1000</f>
        <v>10.628119058657045</v>
      </c>
      <c r="C123" s="37">
        <f t="shared" si="3"/>
        <v>0</v>
      </c>
      <c r="D123" s="37">
        <f t="shared" si="3"/>
        <v>0</v>
      </c>
      <c r="E123" s="37">
        <f t="shared" si="3"/>
        <v>0</v>
      </c>
      <c r="G123" s="59" t="e">
        <f>#REF!-C123</f>
        <v>#REF!</v>
      </c>
    </row>
    <row r="124" spans="1:7" ht="13.5" customHeight="1">
      <c r="A124" s="58" t="s">
        <v>31</v>
      </c>
      <c r="B124" s="39">
        <f t="shared" si="3"/>
        <v>25.38939455318598</v>
      </c>
      <c r="C124" s="39">
        <f t="shared" si="3"/>
        <v>0</v>
      </c>
      <c r="D124" s="39">
        <f t="shared" si="3"/>
        <v>0</v>
      </c>
      <c r="E124" s="39">
        <f t="shared" si="3"/>
        <v>0</v>
      </c>
      <c r="G124" s="59" t="e">
        <f>#REF!-C124</f>
        <v>#REF!</v>
      </c>
    </row>
    <row r="125" spans="1:7" ht="13.5" customHeight="1">
      <c r="A125" s="58" t="s">
        <v>21</v>
      </c>
      <c r="B125" s="37">
        <f>B123+B124</f>
        <v>36.01751361184303</v>
      </c>
      <c r="C125" s="37">
        <f>C123+C124</f>
        <v>0</v>
      </c>
      <c r="D125" s="37">
        <f>D123+D124</f>
        <v>0</v>
      </c>
      <c r="E125" s="37">
        <f>E123+E124</f>
        <v>0</v>
      </c>
      <c r="G125" s="20"/>
    </row>
    <row r="126" spans="1:7" ht="11.25" customHeight="1">
      <c r="A126" s="65"/>
      <c r="B126" s="66"/>
      <c r="C126" s="66"/>
      <c r="D126" s="66"/>
      <c r="E126" s="66"/>
      <c r="G126" s="69"/>
    </row>
    <row r="127" ht="11.25" customHeight="1"/>
    <row r="128" spans="2:7" ht="11.25" customHeight="1">
      <c r="B128" s="86"/>
      <c r="C128" s="86"/>
      <c r="D128" s="86"/>
      <c r="E128" s="86"/>
      <c r="F128" s="86"/>
      <c r="G128" s="106" t="s">
        <v>23</v>
      </c>
    </row>
    <row r="129" spans="2:7" ht="12.75" thickBot="1">
      <c r="B129" s="105">
        <v>2006</v>
      </c>
      <c r="C129" s="105">
        <v>2007</v>
      </c>
      <c r="D129" s="105">
        <v>2008</v>
      </c>
      <c r="E129" s="105">
        <v>2009</v>
      </c>
      <c r="G129" s="102" t="s">
        <v>127</v>
      </c>
    </row>
    <row r="130" spans="1:7" ht="12">
      <c r="A130" s="46" t="s">
        <v>20</v>
      </c>
      <c r="B130" s="69">
        <f>B119</f>
        <v>20.837513611843022</v>
      </c>
      <c r="C130" s="69">
        <f>C119</f>
        <v>0</v>
      </c>
      <c r="D130" s="69">
        <f>D119</f>
        <v>0</v>
      </c>
      <c r="E130" s="69">
        <f>E119</f>
        <v>0</v>
      </c>
      <c r="G130" s="69" t="e">
        <f>#REF!-C130</f>
        <v>#REF!</v>
      </c>
    </row>
    <row r="131" spans="1:7" ht="12">
      <c r="A131" s="46" t="s">
        <v>24</v>
      </c>
      <c r="B131" s="67">
        <f>B68/1000</f>
        <v>11.679394553185979</v>
      </c>
      <c r="C131" s="67">
        <f>C68/1000</f>
        <v>0</v>
      </c>
      <c r="D131" s="67">
        <f>D68/1000</f>
        <v>0</v>
      </c>
      <c r="E131" s="67">
        <f>E68/1000</f>
        <v>0</v>
      </c>
      <c r="G131" s="69" t="e">
        <f>#REF!-C131</f>
        <v>#REF!</v>
      </c>
    </row>
    <row r="132" spans="1:7" ht="12">
      <c r="A132" s="44" t="s">
        <v>130</v>
      </c>
      <c r="B132" s="66">
        <f>B131-B130</f>
        <v>-9.158119058657043</v>
      </c>
      <c r="C132" s="66">
        <f>C131-C130</f>
        <v>0</v>
      </c>
      <c r="D132" s="66">
        <f>D131-D130</f>
        <v>0</v>
      </c>
      <c r="E132" s="66">
        <f>E131-E130</f>
        <v>0</v>
      </c>
      <c r="G132" s="69" t="e">
        <f>#REF!-C132</f>
        <v>#REF!</v>
      </c>
    </row>
    <row r="133" spans="1:6" ht="12">
      <c r="A133" s="44" t="s">
        <v>99</v>
      </c>
      <c r="B133" s="69"/>
      <c r="C133" s="69"/>
      <c r="D133" s="69"/>
      <c r="E133" s="69"/>
      <c r="F133" s="53"/>
    </row>
    <row r="134" spans="3:4" ht="12">
      <c r="C134" s="51"/>
      <c r="D134" s="51"/>
    </row>
    <row r="135" spans="3:4" ht="12">
      <c r="C135" s="51"/>
      <c r="D135" s="51"/>
    </row>
  </sheetData>
  <sheetProtection/>
  <printOptions gridLines="1" headings="1"/>
  <pageMargins left="0.66" right="0.32" top="0.62" bottom="0.59" header="0.5" footer="0.5"/>
  <pageSetup orientation="portrait" paperSize="9" scale="96" r:id="rId3"/>
  <rowBreaks count="2" manualBreakCount="2">
    <brk id="30" max="7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IESE</dc:creator>
  <cp:keywords/>
  <dc:description/>
  <cp:lastModifiedBy>IESE</cp:lastModifiedBy>
  <cp:lastPrinted>2011-12-21T18:27:26Z</cp:lastPrinted>
  <dcterms:created xsi:type="dcterms:W3CDTF">2011-10-31T17:14:30Z</dcterms:created>
  <dcterms:modified xsi:type="dcterms:W3CDTF">2012-02-27T15:25:10Z</dcterms:modified>
  <cp:category/>
  <cp:version/>
  <cp:contentType/>
  <cp:contentStatus/>
</cp:coreProperties>
</file>