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80" windowWidth="12510" windowHeight="7410" tabRatio="418" activeTab="2"/>
  </bookViews>
  <sheets>
    <sheet name="Exhibit 1 Engl" sheetId="1" r:id="rId1"/>
    <sheet name="Anexo 1 Esp" sheetId="2" r:id="rId2"/>
    <sheet name="Perpetuity" sheetId="3" r:id="rId3"/>
  </sheets>
  <definedNames>
    <definedName name="_xlnm.Print_Area" localSheetId="1">'Anexo 1 Esp'!$A$1:$H$49</definedName>
    <definedName name="_xlnm.Print_Area" localSheetId="0">'Exhibit 1 Engl'!$A$1:$H$50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Masia</author>
  </authors>
  <commentList>
    <comment ref="B32" authorId="0">
      <text>
        <r>
          <rPr>
            <b/>
            <sz val="9"/>
            <rFont val="Tahoma"/>
            <family val="2"/>
          </rPr>
          <t xml:space="preserve">Abascal:
</t>
        </r>
        <r>
          <rPr>
            <sz val="9"/>
            <rFont val="Tahoma"/>
            <family val="2"/>
          </rPr>
          <t xml:space="preserve">Present value at year 0, of 100€ received in year 25. 
Conclusion: with high </t>
        </r>
        <r>
          <rPr>
            <i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, the present value in years 21 and following is irrelevant. Every </t>
        </r>
        <r>
          <rPr>
            <i/>
            <sz val="9"/>
            <rFont val="Tahoma"/>
            <family val="2"/>
          </rPr>
          <t>CF</t>
        </r>
        <r>
          <rPr>
            <sz val="9"/>
            <rFont val="Tahoma"/>
            <family val="2"/>
          </rPr>
          <t xml:space="preserve"> to be received after year 25 would be irrelevant. </t>
        </r>
      </text>
    </comment>
    <comment ref="B34" authorId="0">
      <text>
        <r>
          <rPr>
            <b/>
            <sz val="9"/>
            <rFont val="Tahoma"/>
            <family val="2"/>
          </rPr>
          <t xml:space="preserve">Abascal:
</t>
        </r>
        <r>
          <rPr>
            <sz val="9"/>
            <rFont val="Tahoma"/>
            <family val="2"/>
          </rPr>
          <t xml:space="preserve">Present value at year 0, of 100€, received annually during 25 years.
</t>
        </r>
      </text>
    </comment>
    <comment ref="B35" authorId="0">
      <text>
        <r>
          <rPr>
            <b/>
            <sz val="9"/>
            <rFont val="Tahoma"/>
            <family val="2"/>
          </rPr>
          <t>Abascal:</t>
        </r>
        <r>
          <rPr>
            <sz val="9"/>
            <rFont val="Tahoma"/>
            <family val="2"/>
          </rPr>
          <t xml:space="preserve">
PV calculated with perpetuity. 
Usually the PV calculated with perpetuity is higher than the real present value. Reasons: the perpetuity assumes infinite number of CF, while in reality we only have definite number of CF (25 in this example). </t>
        </r>
      </text>
    </comment>
    <comment ref="B36" authorId="0">
      <text>
        <r>
          <rPr>
            <b/>
            <sz val="9"/>
            <rFont val="Tahoma"/>
            <family val="2"/>
          </rPr>
          <t xml:space="preserve">Abascal:
</t>
        </r>
        <r>
          <rPr>
            <sz val="9"/>
            <rFont val="Tahoma"/>
            <family val="2"/>
          </rPr>
          <t xml:space="preserve">Perpetuity overestimates the PV of the CF expected.
</t>
        </r>
      </text>
    </comment>
  </commentList>
</comments>
</file>

<file path=xl/sharedStrings.xml><?xml version="1.0" encoding="utf-8"?>
<sst xmlns="http://schemas.openxmlformats.org/spreadsheetml/2006/main" count="121" uniqueCount="93">
  <si>
    <t>Año</t>
  </si>
  <si>
    <t>Year</t>
  </si>
  <si>
    <t>Required return, K</t>
  </si>
  <si>
    <r>
      <t xml:space="preserve">Return </t>
    </r>
    <r>
      <rPr>
        <i/>
        <sz val="9"/>
        <color indexed="8"/>
        <rFont val="Arial"/>
        <family val="2"/>
      </rPr>
      <t xml:space="preserve"> IRR (expected)</t>
    </r>
  </si>
  <si>
    <t>Present Value, PV</t>
  </si>
  <si>
    <t>Net Present Value, NPV</t>
  </si>
  <si>
    <t>Sum of CF 1 to  5</t>
  </si>
  <si>
    <t xml:space="preserve">Simple return </t>
  </si>
  <si>
    <t>Average CF per year</t>
  </si>
  <si>
    <t>Average profit  per year</t>
  </si>
  <si>
    <t>Beneficio acumulado</t>
  </si>
  <si>
    <t>Type</t>
  </si>
  <si>
    <t>Rate (per period of payment)</t>
  </si>
  <si>
    <t>A</t>
  </si>
  <si>
    <t>B</t>
  </si>
  <si>
    <t>C</t>
  </si>
  <si>
    <t>D</t>
  </si>
  <si>
    <t>E</t>
  </si>
  <si>
    <t>Nper (number of payments)</t>
  </si>
  <si>
    <t>Pmt (payments received)</t>
  </si>
  <si>
    <t>PV (present value)</t>
  </si>
  <si>
    <t>FV (Future Value)</t>
  </si>
  <si>
    <t>Formula for FV: =FV(B13;B14;B15;B16)</t>
  </si>
  <si>
    <t>Formula for PV: =PV(F14,F15,F16,F19)</t>
  </si>
  <si>
    <t>Formula for PV = PV(0.04,7,0,100)</t>
  </si>
  <si>
    <t>F</t>
  </si>
  <si>
    <t>Examples -----&gt;</t>
  </si>
  <si>
    <t>Future Value, Present Value and Return of an Investment</t>
  </si>
  <si>
    <t>= FV (0.05,5,0,-100) and we will get 127.63€</t>
  </si>
  <si>
    <t>Formula for Rate: =RATE(G15,G16,G17,G19)</t>
  </si>
  <si>
    <t>Formula for Rate: =RATE(3,0,-100,120)</t>
  </si>
  <si>
    <t>Investment with Several and Equal Cash Flows. A bond</t>
  </si>
  <si>
    <t>H</t>
  </si>
  <si>
    <t>G</t>
  </si>
  <si>
    <t>Formula for PV: ==PV(B33,B34,B35,B38)</t>
  </si>
  <si>
    <t>Formula for PV = PV(0.06,3,500,10000)</t>
  </si>
  <si>
    <t>Formula for Rate: =RATE(C34,C35,C36,C38)</t>
  </si>
  <si>
    <t>Formula for Rate: =RATE(3,500,-9732.7,10000)</t>
  </si>
  <si>
    <t>I</t>
  </si>
  <si>
    <t>Cash Flows, CF</t>
  </si>
  <si>
    <r>
      <t xml:space="preserve">Formula = </t>
    </r>
    <r>
      <rPr>
        <i/>
        <sz val="9"/>
        <color indexed="8"/>
        <rFont val="Arial"/>
        <family val="2"/>
      </rPr>
      <t>IRR(B40:G40)</t>
    </r>
  </si>
  <si>
    <t>Formula =NPV(B41,C40:G40)</t>
  </si>
  <si>
    <t>Formula =B43+B40</t>
  </si>
  <si>
    <t>Accumulated profit</t>
  </si>
  <si>
    <t>Valor Futuro, Valor Presente y Rentabilidad de la Inversión</t>
  </si>
  <si>
    <t>Ejemplos -----&gt;</t>
  </si>
  <si>
    <t>Rate (por periodo de pago)</t>
  </si>
  <si>
    <t>Nper (número de pagos))</t>
  </si>
  <si>
    <t>Pmt (pagos recibidos)</t>
  </si>
  <si>
    <t>PV (valor presente)</t>
  </si>
  <si>
    <t>FV (Valor futuro)</t>
  </si>
  <si>
    <t>= FV (0.05,5,0,-100) = 127.63€</t>
  </si>
  <si>
    <t>Fórmula = RATE(3,0,-100,120)</t>
  </si>
  <si>
    <t>Fórmula =FV(B13;B14;B15;B16)</t>
  </si>
  <si>
    <t>Fórmula =PV(F14,F15,F16,F19)</t>
  </si>
  <si>
    <t>Fórmula = PV(0.04,7,0,100)</t>
  </si>
  <si>
    <t>Fórmula  =RATE(G15,G16,G17,G19)</t>
  </si>
  <si>
    <t xml:space="preserve">Inversión con varios CF, todos iguales. Bonos </t>
  </si>
  <si>
    <t>Fórmula = IRR(B40:G40)</t>
  </si>
  <si>
    <t>Fórmula =NPV(B41,C40:G40)</t>
  </si>
  <si>
    <t>Fórmula =B43+B40</t>
  </si>
  <si>
    <t>Inversión con varios CF, de diferente tamaño. VAN y TIR</t>
  </si>
  <si>
    <t>Rentabilidad requerida, K</t>
  </si>
  <si>
    <r>
      <t xml:space="preserve">Rentabilidad esperada </t>
    </r>
    <r>
      <rPr>
        <i/>
        <sz val="9"/>
        <color indexed="8"/>
        <rFont val="Arial"/>
        <family val="2"/>
      </rPr>
      <t xml:space="preserve"> TIR</t>
    </r>
  </si>
  <si>
    <t>Valor actual neto VAN o NPV</t>
  </si>
  <si>
    <t>Valor actual, VA o PV</t>
  </si>
  <si>
    <t>Suma de  CF 1 a  5</t>
  </si>
  <si>
    <t xml:space="preserve">Rentabilidad simple </t>
  </si>
  <si>
    <t>Fórmula =PV(B33,B34,B35,B38)</t>
  </si>
  <si>
    <t>Fórmula = PV(0.06,3,500,10000)</t>
  </si>
  <si>
    <t>Fórmula =RATE(C34,C35,C36,C38)</t>
  </si>
  <si>
    <t>Fórmula =RATE(3,500,-9732.7,10000)</t>
  </si>
  <si>
    <t>Investments with Cash Flows of Different Sizes. NPV and IRR</t>
  </si>
  <si>
    <t>CF promedio anual</t>
  </si>
  <si>
    <t xml:space="preserve">Beneficio promedio anual </t>
  </si>
  <si>
    <t>Number of Cash Flows and use of the Perpetuity</t>
  </si>
  <si>
    <t>Present Value of 100€ received at year n</t>
  </si>
  <si>
    <t>Present Value</t>
  </si>
  <si>
    <t>Perpetuity</t>
  </si>
  <si>
    <t>Discount rate  (K-g)</t>
  </si>
  <si>
    <t>Perpetuity / PV</t>
  </si>
  <si>
    <t>Present Value of n CF, of 100€ each, during n years</t>
  </si>
  <si>
    <t>Overvaluation using perpetuity</t>
  </si>
  <si>
    <t>Value using Perpetuity</t>
  </si>
  <si>
    <t xml:space="preserve">&lt;---- ASUMPTIONS IN GREEN. YOU MAY CHANGE THEM. </t>
  </si>
  <si>
    <t xml:space="preserve">For a (K-g) = </t>
  </si>
  <si>
    <t>N of years, so that the perpetuity exceeds no more than 10% the PV</t>
  </si>
  <si>
    <t xml:space="preserve">NOT TO BE PRINTED IN THE BOOK. </t>
  </si>
  <si>
    <t>"Real" PV for 10 year project</t>
  </si>
  <si>
    <t>"Real" PV for 20 year project</t>
  </si>
  <si>
    <t>Overvaluation for 20 year project</t>
  </si>
  <si>
    <t>PV that is 10% lower than the perpetuity</t>
  </si>
  <si>
    <t>Overvaluation of perpetuity vs real PV for 10 year project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</si>
</sst>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#,##0.0\ &quot;$&quot;;[Red]\-#,##0.0\ &quot;$&quot;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;[Red]\-#,##0\ "/>
    <numFmt numFmtId="183" formatCode="#,##0.0\ [$€-1];[Red]#,##0.0\ [$€-1]"/>
    <numFmt numFmtId="184" formatCode="#,##0\ [$€-1];[Red]#,##0\ [$€-1]"/>
    <numFmt numFmtId="185" formatCode="#,##0.00\ [$€-1];[Red]#,##0.00\ [$€-1]"/>
    <numFmt numFmtId="186" formatCode="#,##0.0\ [$€-1];[Red]\-#,##0.0\ [$€-1]"/>
    <numFmt numFmtId="187" formatCode="#,##0.0\ [$€-1]"/>
    <numFmt numFmtId="188" formatCode="#,##0.00\ [$€-1]"/>
    <numFmt numFmtId="189" formatCode="#,##0\ [$€-1]"/>
  </numFmts>
  <fonts count="33">
    <font>
      <sz val="11"/>
      <color indexed="8"/>
      <name val="Calibri"/>
      <family val="2"/>
    </font>
    <font>
      <i/>
      <sz val="9"/>
      <color indexed="8"/>
      <name val="Arial"/>
      <family val="2"/>
    </font>
    <font>
      <sz val="9"/>
      <name val="Geneva"/>
      <family val="2"/>
    </font>
    <font>
      <sz val="10"/>
      <name val="Geneva"/>
      <family val="2"/>
    </font>
    <font>
      <u val="single"/>
      <sz val="19.25"/>
      <color indexed="12"/>
      <name val="Calibri"/>
      <family val="2"/>
    </font>
    <font>
      <u val="single"/>
      <sz val="19.25"/>
      <color indexed="2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Geneva"/>
      <family val="0"/>
    </font>
    <font>
      <b/>
      <sz val="12"/>
      <name val="Geneva"/>
      <family val="0"/>
    </font>
    <font>
      <sz val="9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9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24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7" borderId="1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4" fontId="3" fillId="0" borderId="0" applyFon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16" borderId="5" applyNumberFormat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8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9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0" fontId="6" fillId="22" borderId="11" xfId="0" applyFont="1" applyFill="1" applyBorder="1" applyAlignment="1">
      <alignment/>
    </xf>
    <xf numFmtId="0" fontId="6" fillId="22" borderId="11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3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83" fontId="6" fillId="24" borderId="0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8" fontId="7" fillId="0" borderId="0" xfId="0" applyNumberFormat="1" applyFont="1" applyFill="1" applyBorder="1" applyAlignment="1">
      <alignment horizontal="left" indent="3"/>
    </xf>
    <xf numFmtId="183" fontId="6" fillId="24" borderId="12" xfId="0" applyNumberFormat="1" applyFont="1" applyFill="1" applyBorder="1" applyAlignment="1">
      <alignment horizontal="right"/>
    </xf>
    <xf numFmtId="188" fontId="6" fillId="24" borderId="13" xfId="0" applyNumberFormat="1" applyFont="1" applyFill="1" applyBorder="1" applyAlignment="1">
      <alignment horizontal="right"/>
    </xf>
    <xf numFmtId="188" fontId="6" fillId="0" borderId="0" xfId="0" applyNumberFormat="1" applyFont="1" applyFill="1" applyBorder="1" applyAlignment="1">
      <alignment horizontal="right"/>
    </xf>
    <xf numFmtId="189" fontId="7" fillId="0" borderId="0" xfId="0" applyNumberFormat="1" applyFont="1" applyFill="1" applyBorder="1" applyAlignment="1">
      <alignment horizontal="right"/>
    </xf>
    <xf numFmtId="189" fontId="7" fillId="0" borderId="0" xfId="0" applyNumberFormat="1" applyFont="1" applyBorder="1" applyAlignment="1">
      <alignment horizontal="right"/>
    </xf>
    <xf numFmtId="184" fontId="7" fillId="0" borderId="0" xfId="0" applyNumberFormat="1" applyFont="1" applyFill="1" applyBorder="1" applyAlignment="1">
      <alignment horizontal="right"/>
    </xf>
    <xf numFmtId="0" fontId="6" fillId="22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3"/>
    </xf>
    <xf numFmtId="187" fontId="7" fillId="24" borderId="12" xfId="0" applyNumberFormat="1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 horizontal="right"/>
    </xf>
    <xf numFmtId="189" fontId="7" fillId="0" borderId="0" xfId="0" applyNumberFormat="1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176" fontId="6" fillId="24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9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9" fontId="7" fillId="0" borderId="0" xfId="57" applyFont="1" applyAlignment="1">
      <alignment/>
    </xf>
    <xf numFmtId="10" fontId="6" fillId="24" borderId="12" xfId="57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indent="3"/>
    </xf>
    <xf numFmtId="0" fontId="7" fillId="0" borderId="0" xfId="0" applyFont="1" applyAlignment="1" quotePrefix="1">
      <alignment horizontal="left" indent="3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indent="3"/>
    </xf>
    <xf numFmtId="9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0" fontId="6" fillId="24" borderId="13" xfId="57" applyNumberFormat="1" applyFont="1" applyFill="1" applyBorder="1" applyAlignment="1">
      <alignment/>
    </xf>
    <xf numFmtId="9" fontId="7" fillId="0" borderId="0" xfId="57" applyFont="1" applyFill="1" applyBorder="1" applyAlignment="1">
      <alignment/>
    </xf>
    <xf numFmtId="10" fontId="6" fillId="0" borderId="0" xfId="57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2" fillId="0" borderId="0" xfId="55" applyAlignment="1">
      <alignment horizontal="center"/>
      <protection/>
    </xf>
    <xf numFmtId="0" fontId="2" fillId="0" borderId="0" xfId="55">
      <alignment/>
      <protection/>
    </xf>
    <xf numFmtId="0" fontId="2" fillId="0" borderId="14" xfId="55" applyBorder="1" applyAlignment="1">
      <alignment horizontal="center"/>
      <protection/>
    </xf>
    <xf numFmtId="0" fontId="2" fillId="0" borderId="14" xfId="55" applyBorder="1">
      <alignment/>
      <protection/>
    </xf>
    <xf numFmtId="0" fontId="9" fillId="0" borderId="15" xfId="55" applyFont="1" applyBorder="1" applyAlignment="1">
      <alignment horizontal="center"/>
      <protection/>
    </xf>
    <xf numFmtId="1" fontId="2" fillId="0" borderId="16" xfId="55" applyNumberFormat="1" applyBorder="1">
      <alignment/>
      <protection/>
    </xf>
    <xf numFmtId="1" fontId="2" fillId="0" borderId="17" xfId="55" applyNumberFormat="1" applyBorder="1">
      <alignment/>
      <protection/>
    </xf>
    <xf numFmtId="1" fontId="2" fillId="0" borderId="18" xfId="55" applyNumberFormat="1" applyBorder="1">
      <alignment/>
      <protection/>
    </xf>
    <xf numFmtId="1" fontId="2" fillId="0" borderId="19" xfId="55" applyNumberFormat="1" applyBorder="1">
      <alignment/>
      <protection/>
    </xf>
    <xf numFmtId="1" fontId="2" fillId="0" borderId="0" xfId="55" applyNumberFormat="1" applyBorder="1">
      <alignment/>
      <protection/>
    </xf>
    <xf numFmtId="1" fontId="2" fillId="0" borderId="20" xfId="55" applyNumberFormat="1" applyBorder="1">
      <alignment/>
      <protection/>
    </xf>
    <xf numFmtId="1" fontId="2" fillId="0" borderId="20" xfId="55" applyNumberFormat="1" applyFont="1" applyBorder="1">
      <alignment/>
      <protection/>
    </xf>
    <xf numFmtId="1" fontId="2" fillId="0" borderId="0" xfId="55" applyNumberFormat="1" applyFont="1" applyBorder="1">
      <alignment/>
      <protection/>
    </xf>
    <xf numFmtId="1" fontId="2" fillId="0" borderId="19" xfId="55" applyNumberFormat="1" applyFont="1" applyBorder="1">
      <alignment/>
      <protection/>
    </xf>
    <xf numFmtId="1" fontId="2" fillId="0" borderId="21" xfId="55" applyNumberFormat="1" applyBorder="1">
      <alignment/>
      <protection/>
    </xf>
    <xf numFmtId="1" fontId="2" fillId="0" borderId="10" xfId="55" applyNumberFormat="1" applyBorder="1">
      <alignment/>
      <protection/>
    </xf>
    <xf numFmtId="1" fontId="2" fillId="0" borderId="22" xfId="55" applyNumberFormat="1" applyBorder="1">
      <alignment/>
      <protection/>
    </xf>
    <xf numFmtId="0" fontId="9" fillId="0" borderId="14" xfId="55" applyFont="1" applyBorder="1">
      <alignment/>
      <protection/>
    </xf>
    <xf numFmtId="1" fontId="9" fillId="0" borderId="17" xfId="55" applyNumberFormat="1" applyFont="1" applyBorder="1">
      <alignment/>
      <protection/>
    </xf>
    <xf numFmtId="1" fontId="9" fillId="0" borderId="18" xfId="55" applyNumberFormat="1" applyFont="1" applyBorder="1">
      <alignment/>
      <protection/>
    </xf>
    <xf numFmtId="0" fontId="9" fillId="0" borderId="15" xfId="55" applyFont="1" applyBorder="1">
      <alignment/>
      <protection/>
    </xf>
    <xf numFmtId="0" fontId="10" fillId="0" borderId="0" xfId="55" applyFont="1" applyAlignment="1">
      <alignment horizontal="left"/>
      <protection/>
    </xf>
    <xf numFmtId="0" fontId="9" fillId="0" borderId="23" xfId="55" applyFont="1" applyBorder="1">
      <alignment/>
      <protection/>
    </xf>
    <xf numFmtId="9" fontId="2" fillId="0" borderId="10" xfId="57" applyFont="1" applyBorder="1" applyAlignment="1">
      <alignment/>
    </xf>
    <xf numFmtId="0" fontId="2" fillId="0" borderId="10" xfId="55" applyBorder="1">
      <alignment/>
      <protection/>
    </xf>
    <xf numFmtId="0" fontId="2" fillId="0" borderId="0" xfId="55" applyAlignment="1">
      <alignment horizontal="right"/>
      <protection/>
    </xf>
    <xf numFmtId="0" fontId="9" fillId="0" borderId="0" xfId="55" applyFont="1" applyAlignment="1">
      <alignment horizontal="right"/>
      <protection/>
    </xf>
    <xf numFmtId="1" fontId="2" fillId="0" borderId="0" xfId="55" applyNumberFormat="1">
      <alignment/>
      <protection/>
    </xf>
    <xf numFmtId="0" fontId="2" fillId="4" borderId="16" xfId="55" applyFill="1" applyBorder="1">
      <alignment/>
      <protection/>
    </xf>
    <xf numFmtId="0" fontId="9" fillId="4" borderId="17" xfId="55" applyFont="1" applyFill="1" applyBorder="1" applyAlignment="1">
      <alignment horizontal="left"/>
      <protection/>
    </xf>
    <xf numFmtId="0" fontId="2" fillId="4" borderId="17" xfId="55" applyFill="1" applyBorder="1">
      <alignment/>
      <protection/>
    </xf>
    <xf numFmtId="0" fontId="2" fillId="4" borderId="18" xfId="55" applyFill="1" applyBorder="1">
      <alignment/>
      <protection/>
    </xf>
    <xf numFmtId="9" fontId="9" fillId="4" borderId="21" xfId="55" applyNumberFormat="1" applyFont="1" applyFill="1" applyBorder="1">
      <alignment/>
      <protection/>
    </xf>
    <xf numFmtId="9" fontId="9" fillId="4" borderId="10" xfId="55" applyNumberFormat="1" applyFont="1" applyFill="1" applyBorder="1">
      <alignment/>
      <protection/>
    </xf>
    <xf numFmtId="9" fontId="9" fillId="4" borderId="22" xfId="55" applyNumberFormat="1" applyFont="1" applyFill="1" applyBorder="1">
      <alignment/>
      <protection/>
    </xf>
    <xf numFmtId="0" fontId="2" fillId="4" borderId="0" xfId="55" applyFill="1">
      <alignment/>
      <protection/>
    </xf>
    <xf numFmtId="0" fontId="9" fillId="0" borderId="14" xfId="55" applyFont="1" applyFill="1" applyBorder="1" applyAlignment="1">
      <alignment horizontal="center"/>
      <protection/>
    </xf>
    <xf numFmtId="0" fontId="9" fillId="0" borderId="23" xfId="55" applyFont="1" applyFill="1" applyBorder="1" applyAlignment="1">
      <alignment horizontal="center"/>
      <protection/>
    </xf>
    <xf numFmtId="0" fontId="9" fillId="0" borderId="15" xfId="55" applyFont="1" applyFill="1" applyBorder="1" applyAlignment="1">
      <alignment horizontal="center"/>
      <protection/>
    </xf>
    <xf numFmtId="9" fontId="2" fillId="0" borderId="0" xfId="57" applyFont="1" applyAlignment="1">
      <alignment/>
    </xf>
    <xf numFmtId="0" fontId="9" fillId="0" borderId="0" xfId="55" applyFont="1">
      <alignment/>
      <protection/>
    </xf>
    <xf numFmtId="0" fontId="9" fillId="4" borderId="0" xfId="55" applyFont="1" applyFill="1">
      <alignment/>
      <protection/>
    </xf>
    <xf numFmtId="0" fontId="9" fillId="22" borderId="0" xfId="55" applyFont="1" applyFill="1" applyAlignment="1">
      <alignment horizontal="left" indent="2"/>
      <protection/>
    </xf>
    <xf numFmtId="0" fontId="2" fillId="22" borderId="0" xfId="55" applyFill="1">
      <alignment/>
      <protection/>
    </xf>
    <xf numFmtId="0" fontId="9" fillId="22" borderId="0" xfId="55" applyFont="1" applyFill="1" applyAlignment="1">
      <alignment horizontal="left"/>
      <protection/>
    </xf>
    <xf numFmtId="0" fontId="9" fillId="22" borderId="0" xfId="55" applyFont="1" applyFill="1">
      <alignment/>
      <protection/>
    </xf>
    <xf numFmtId="9" fontId="9" fillId="22" borderId="10" xfId="55" applyNumberFormat="1" applyFont="1" applyFill="1" applyBorder="1">
      <alignment/>
      <protection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55" applyFont="1" applyAlignment="1">
      <alignment horizontal="right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ollowed Hyperlink" xfId="49"/>
    <cellStyle name="Hyperlink" xfId="50"/>
    <cellStyle name="Incorrecto" xfId="51"/>
    <cellStyle name="Millares 2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325"/>
          <c:w val="0.915"/>
          <c:h val="0.973"/>
        </c:manualLayout>
      </c:layout>
      <c:lineChart>
        <c:grouping val="standard"/>
        <c:varyColors val="0"/>
        <c:ser>
          <c:idx val="1"/>
          <c:order val="0"/>
          <c:tx>
            <c:strRef>
              <c:f>Perpetuity!$B$6</c:f>
              <c:strCache>
                <c:ptCount val="1"/>
                <c:pt idx="0">
                  <c:v>10%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Perpetuity!$A$7:$A$32</c:f>
              <c:numCache/>
            </c:numRef>
          </c:cat>
          <c:val>
            <c:numRef>
              <c:f>Perpetuity!$B$8:$B$32</c:f>
              <c:numCache/>
            </c:numRef>
          </c:val>
          <c:smooth val="0"/>
        </c:ser>
        <c:ser>
          <c:idx val="2"/>
          <c:order val="1"/>
          <c:tx>
            <c:strRef>
              <c:f>Perpetuity!$C$6</c:f>
              <c:strCache>
                <c:ptCount val="1"/>
                <c:pt idx="0">
                  <c:v>15%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Perpetuity!$A$7:$A$32</c:f>
              <c:numCache/>
            </c:numRef>
          </c:cat>
          <c:val>
            <c:numRef>
              <c:f>Perpetuity!$C$8:$C$32</c:f>
              <c:numCache/>
            </c:numRef>
          </c:val>
          <c:smooth val="0"/>
        </c:ser>
        <c:ser>
          <c:idx val="3"/>
          <c:order val="2"/>
          <c:tx>
            <c:strRef>
              <c:f>Perpetuity!$D$6</c:f>
              <c:strCache>
                <c:ptCount val="1"/>
                <c:pt idx="0">
                  <c:v>20%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Perpetuity!$A$7:$A$32</c:f>
              <c:numCache/>
            </c:numRef>
          </c:cat>
          <c:val>
            <c:numRef>
              <c:f>Perpetuity!$D$8:$D$32</c:f>
              <c:numCache/>
            </c:numRef>
          </c:val>
          <c:smooth val="0"/>
        </c:ser>
        <c:ser>
          <c:idx val="4"/>
          <c:order val="3"/>
          <c:tx>
            <c:strRef>
              <c:f>Perpetuity!$E$6</c:f>
              <c:strCache>
                <c:ptCount val="1"/>
                <c:pt idx="0">
                  <c:v>25%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Perpetuity!$A$7:$A$32</c:f>
              <c:numCache/>
            </c:numRef>
          </c:cat>
          <c:val>
            <c:numRef>
              <c:f>Perpetuity!$E$8:$E$32</c:f>
              <c:numCache/>
            </c:numRef>
          </c:val>
          <c:smooth val="0"/>
        </c:ser>
        <c:marker val="1"/>
        <c:axId val="22818249"/>
        <c:axId val="4037650"/>
      </c:lineChart>
      <c:catAx>
        <c:axId val="22818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37650"/>
        <c:crosses val="autoZero"/>
        <c:auto val="1"/>
        <c:lblOffset val="100"/>
        <c:tickLblSkip val="2"/>
        <c:noMultiLvlLbl val="0"/>
      </c:catAx>
      <c:valAx>
        <c:axId val="40376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182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615"/>
          <c:y val="0.166"/>
          <c:w val="0.16775"/>
          <c:h val="0.32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725"/>
          <c:w val="0.967"/>
          <c:h val="0.9445"/>
        </c:manualLayout>
      </c:layout>
      <c:lineChart>
        <c:grouping val="standard"/>
        <c:varyColors val="0"/>
        <c:ser>
          <c:idx val="1"/>
          <c:order val="0"/>
          <c:tx>
            <c:strRef>
              <c:f>Perpetuity!$H$6</c:f>
              <c:strCache>
                <c:ptCount val="1"/>
                <c:pt idx="0">
                  <c:v>10%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Perpetuity!$G$8:$G$32</c:f>
              <c:numCache/>
            </c:numRef>
          </c:cat>
          <c:val>
            <c:numRef>
              <c:f>Perpetuity!$H$8:$H$32</c:f>
              <c:numCache/>
            </c:numRef>
          </c:val>
          <c:smooth val="0"/>
        </c:ser>
        <c:ser>
          <c:idx val="2"/>
          <c:order val="1"/>
          <c:tx>
            <c:strRef>
              <c:f>Perpetuity!$I$6</c:f>
              <c:strCache>
                <c:ptCount val="1"/>
                <c:pt idx="0">
                  <c:v>15%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Perpetuity!$G$8:$G$32</c:f>
              <c:numCache/>
            </c:numRef>
          </c:cat>
          <c:val>
            <c:numRef>
              <c:f>Perpetuity!$I$8:$I$32</c:f>
              <c:numCache/>
            </c:numRef>
          </c:val>
          <c:smooth val="0"/>
        </c:ser>
        <c:ser>
          <c:idx val="3"/>
          <c:order val="2"/>
          <c:tx>
            <c:strRef>
              <c:f>Perpetuity!$J$6</c:f>
              <c:strCache>
                <c:ptCount val="1"/>
                <c:pt idx="0">
                  <c:v>20%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Perpetuity!$G$8:$G$32</c:f>
              <c:numCache/>
            </c:numRef>
          </c:cat>
          <c:val>
            <c:numRef>
              <c:f>Perpetuity!$J$8:$J$32</c:f>
              <c:numCache/>
            </c:numRef>
          </c:val>
          <c:smooth val="0"/>
        </c:ser>
        <c:ser>
          <c:idx val="4"/>
          <c:order val="3"/>
          <c:tx>
            <c:strRef>
              <c:f>Perpetuity!$K$6</c:f>
              <c:strCache>
                <c:ptCount val="1"/>
                <c:pt idx="0">
                  <c:v>25%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Perpetuity!$G$8:$G$32</c:f>
              <c:numCache/>
            </c:numRef>
          </c:cat>
          <c:val>
            <c:numRef>
              <c:f>Perpetuity!$K$8:$K$32</c:f>
              <c:numCache/>
            </c:numRef>
          </c:val>
          <c:smooth val="0"/>
        </c:ser>
        <c:marker val="1"/>
        <c:axId val="36338851"/>
        <c:axId val="58614204"/>
      </c:lineChart>
      <c:catAx>
        <c:axId val="36338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614204"/>
        <c:crosses val="autoZero"/>
        <c:auto val="1"/>
        <c:lblOffset val="100"/>
        <c:tickLblSkip val="2"/>
        <c:noMultiLvlLbl val="0"/>
      </c:catAx>
      <c:valAx>
        <c:axId val="58614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388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8"/>
          <c:y val="0.079"/>
          <c:w val="0.16875"/>
          <c:h val="0.2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57150</xdr:rowOff>
    </xdr:from>
    <xdr:to>
      <xdr:col>6</xdr:col>
      <xdr:colOff>171450</xdr:colOff>
      <xdr:row>18</xdr:row>
      <xdr:rowOff>57150</xdr:rowOff>
    </xdr:to>
    <xdr:sp>
      <xdr:nvSpPr>
        <xdr:cNvPr id="1" name="Elbow Connector 35"/>
        <xdr:cNvSpPr>
          <a:spLocks/>
        </xdr:cNvSpPr>
      </xdr:nvSpPr>
      <xdr:spPr>
        <a:xfrm rot="5400000">
          <a:off x="2771775" y="866775"/>
          <a:ext cx="1962150" cy="2019300"/>
        </a:xfrm>
        <a:prstGeom prst="bentConnector3">
          <a:avLst>
            <a:gd name="adj" fmla="val 99879"/>
          </a:avLst>
        </a:prstGeom>
        <a:noFill/>
        <a:ln w="6350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323850</xdr:colOff>
      <xdr:row>7</xdr:row>
      <xdr:rowOff>152400</xdr:rowOff>
    </xdr:from>
    <xdr:to>
      <xdr:col>5</xdr:col>
      <xdr:colOff>57150</xdr:colOff>
      <xdr:row>15</xdr:row>
      <xdr:rowOff>57150</xdr:rowOff>
    </xdr:to>
    <xdr:sp>
      <xdr:nvSpPr>
        <xdr:cNvPr id="2" name="Elbow Connector 40"/>
        <xdr:cNvSpPr>
          <a:spLocks/>
        </xdr:cNvSpPr>
      </xdr:nvSpPr>
      <xdr:spPr>
        <a:xfrm rot="10800000" flipV="1">
          <a:off x="2486025" y="1266825"/>
          <a:ext cx="1533525" cy="1162050"/>
        </a:xfrm>
        <a:prstGeom prst="bentConnector3">
          <a:avLst>
            <a:gd name="adj" fmla="val -6032"/>
          </a:avLst>
        </a:prstGeom>
        <a:noFill/>
        <a:ln w="6350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10</xdr:row>
      <xdr:rowOff>28575</xdr:rowOff>
    </xdr:from>
    <xdr:to>
      <xdr:col>1</xdr:col>
      <xdr:colOff>323850</xdr:colOff>
      <xdr:row>11</xdr:row>
      <xdr:rowOff>19050</xdr:rowOff>
    </xdr:to>
    <xdr:sp>
      <xdr:nvSpPr>
        <xdr:cNvPr id="3" name="Straight Arrow Connector 46"/>
        <xdr:cNvSpPr>
          <a:spLocks/>
        </xdr:cNvSpPr>
      </xdr:nvSpPr>
      <xdr:spPr>
        <a:xfrm rot="5400000">
          <a:off x="1885950" y="1590675"/>
          <a:ext cx="0" cy="1524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24</xdr:row>
      <xdr:rowOff>104775</xdr:rowOff>
    </xdr:from>
    <xdr:to>
      <xdr:col>3</xdr:col>
      <xdr:colOff>0</xdr:colOff>
      <xdr:row>32</xdr:row>
      <xdr:rowOff>152400</xdr:rowOff>
    </xdr:to>
    <xdr:sp>
      <xdr:nvSpPr>
        <xdr:cNvPr id="4" name="Elbow Connector 48"/>
        <xdr:cNvSpPr>
          <a:spLocks/>
        </xdr:cNvSpPr>
      </xdr:nvSpPr>
      <xdr:spPr>
        <a:xfrm rot="5400000">
          <a:off x="2581275" y="3857625"/>
          <a:ext cx="180975" cy="1304925"/>
        </a:xfrm>
        <a:prstGeom prst="bentConnector3">
          <a:avLst>
            <a:gd name="adj" fmla="val 64444"/>
          </a:avLst>
        </a:prstGeom>
        <a:noFill/>
        <a:ln w="6350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28575</xdr:rowOff>
    </xdr:from>
    <xdr:to>
      <xdr:col>1</xdr:col>
      <xdr:colOff>38100</xdr:colOff>
      <xdr:row>29</xdr:row>
      <xdr:rowOff>190500</xdr:rowOff>
    </xdr:to>
    <xdr:sp>
      <xdr:nvSpPr>
        <xdr:cNvPr id="5" name="Straight Arrow Connector 49"/>
        <xdr:cNvSpPr>
          <a:spLocks/>
        </xdr:cNvSpPr>
      </xdr:nvSpPr>
      <xdr:spPr>
        <a:xfrm rot="5400000">
          <a:off x="1590675" y="4238625"/>
          <a:ext cx="9525" cy="428625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57150</xdr:rowOff>
    </xdr:from>
    <xdr:to>
      <xdr:col>6</xdr:col>
      <xdr:colOff>171450</xdr:colOff>
      <xdr:row>18</xdr:row>
      <xdr:rowOff>57150</xdr:rowOff>
    </xdr:to>
    <xdr:sp>
      <xdr:nvSpPr>
        <xdr:cNvPr id="1" name="Elbow Connector 1"/>
        <xdr:cNvSpPr>
          <a:spLocks/>
        </xdr:cNvSpPr>
      </xdr:nvSpPr>
      <xdr:spPr>
        <a:xfrm rot="5400000">
          <a:off x="2771775" y="866775"/>
          <a:ext cx="1962150" cy="2019300"/>
        </a:xfrm>
        <a:prstGeom prst="bentConnector3">
          <a:avLst>
            <a:gd name="adj" fmla="val 99879"/>
          </a:avLst>
        </a:prstGeom>
        <a:noFill/>
        <a:ln w="6350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323850</xdr:colOff>
      <xdr:row>7</xdr:row>
      <xdr:rowOff>152400</xdr:rowOff>
    </xdr:from>
    <xdr:to>
      <xdr:col>5</xdr:col>
      <xdr:colOff>57150</xdr:colOff>
      <xdr:row>15</xdr:row>
      <xdr:rowOff>57150</xdr:rowOff>
    </xdr:to>
    <xdr:sp>
      <xdr:nvSpPr>
        <xdr:cNvPr id="2" name="Elbow Connector 2"/>
        <xdr:cNvSpPr>
          <a:spLocks/>
        </xdr:cNvSpPr>
      </xdr:nvSpPr>
      <xdr:spPr>
        <a:xfrm rot="10800000" flipV="1">
          <a:off x="2486025" y="1266825"/>
          <a:ext cx="1533525" cy="1162050"/>
        </a:xfrm>
        <a:prstGeom prst="bentConnector3">
          <a:avLst>
            <a:gd name="adj" fmla="val -6032"/>
          </a:avLst>
        </a:prstGeom>
        <a:noFill/>
        <a:ln w="6350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10</xdr:row>
      <xdr:rowOff>28575</xdr:rowOff>
    </xdr:from>
    <xdr:to>
      <xdr:col>1</xdr:col>
      <xdr:colOff>323850</xdr:colOff>
      <xdr:row>11</xdr:row>
      <xdr:rowOff>19050</xdr:rowOff>
    </xdr:to>
    <xdr:sp>
      <xdr:nvSpPr>
        <xdr:cNvPr id="3" name="Straight Arrow Connector 3"/>
        <xdr:cNvSpPr>
          <a:spLocks/>
        </xdr:cNvSpPr>
      </xdr:nvSpPr>
      <xdr:spPr>
        <a:xfrm rot="5400000">
          <a:off x="1885950" y="1590675"/>
          <a:ext cx="0" cy="1524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24</xdr:row>
      <xdr:rowOff>104775</xdr:rowOff>
    </xdr:from>
    <xdr:to>
      <xdr:col>3</xdr:col>
      <xdr:colOff>0</xdr:colOff>
      <xdr:row>32</xdr:row>
      <xdr:rowOff>152400</xdr:rowOff>
    </xdr:to>
    <xdr:sp>
      <xdr:nvSpPr>
        <xdr:cNvPr id="4" name="Elbow Connector 4"/>
        <xdr:cNvSpPr>
          <a:spLocks/>
        </xdr:cNvSpPr>
      </xdr:nvSpPr>
      <xdr:spPr>
        <a:xfrm rot="5400000">
          <a:off x="2581275" y="3857625"/>
          <a:ext cx="180975" cy="1304925"/>
        </a:xfrm>
        <a:prstGeom prst="bentConnector3">
          <a:avLst>
            <a:gd name="adj" fmla="val 64444"/>
          </a:avLst>
        </a:prstGeom>
        <a:noFill/>
        <a:ln w="6350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28575</xdr:rowOff>
    </xdr:from>
    <xdr:to>
      <xdr:col>1</xdr:col>
      <xdr:colOff>38100</xdr:colOff>
      <xdr:row>29</xdr:row>
      <xdr:rowOff>190500</xdr:rowOff>
    </xdr:to>
    <xdr:sp>
      <xdr:nvSpPr>
        <xdr:cNvPr id="5" name="Straight Arrow Connector 5"/>
        <xdr:cNvSpPr>
          <a:spLocks/>
        </xdr:cNvSpPr>
      </xdr:nvSpPr>
      <xdr:spPr>
        <a:xfrm rot="5400000">
          <a:off x="1590675" y="4238625"/>
          <a:ext cx="9525" cy="428625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6</xdr:row>
      <xdr:rowOff>114300</xdr:rowOff>
    </xdr:from>
    <xdr:to>
      <xdr:col>19</xdr:col>
      <xdr:colOff>304800</xdr:colOff>
      <xdr:row>28</xdr:row>
      <xdr:rowOff>47625</xdr:rowOff>
    </xdr:to>
    <xdr:graphicFrame>
      <xdr:nvGraphicFramePr>
        <xdr:cNvPr id="1" name="Chart 2"/>
        <xdr:cNvGraphicFramePr/>
      </xdr:nvGraphicFramePr>
      <xdr:xfrm>
        <a:off x="6115050" y="1123950"/>
        <a:ext cx="48672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438150</xdr:colOff>
      <xdr:row>30</xdr:row>
      <xdr:rowOff>104775</xdr:rowOff>
    </xdr:from>
    <xdr:to>
      <xdr:col>19</xdr:col>
      <xdr:colOff>180975</xdr:colOff>
      <xdr:row>52</xdr:row>
      <xdr:rowOff>180975</xdr:rowOff>
    </xdr:to>
    <xdr:graphicFrame>
      <xdr:nvGraphicFramePr>
        <xdr:cNvPr id="2" name="Chart 3"/>
        <xdr:cNvGraphicFramePr/>
      </xdr:nvGraphicFramePr>
      <xdr:xfrm>
        <a:off x="6238875" y="4772025"/>
        <a:ext cx="46196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857250</xdr:colOff>
      <xdr:row>48</xdr:row>
      <xdr:rowOff>28575</xdr:rowOff>
    </xdr:from>
    <xdr:to>
      <xdr:col>9</xdr:col>
      <xdr:colOff>523875</xdr:colOff>
      <xdr:row>66</xdr:row>
      <xdr:rowOff>180975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857250" y="7553325"/>
          <a:ext cx="4381500" cy="3581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Conclusions: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The value given by the perpetuity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bigger than the real PV of the project.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The overvalue given by the perpetuity is even bigger when the project is shorter or the (K-g) is smaller.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We may use the perpetuity as a shortcut of the DCF when the project is long or the (K-g) is big.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Number of years of the project in which the value of the perpetuity doesn't exceed the PV for more than 10%.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For (K-g) = 10%:  25 years. If the project is shorter, don't use perpetuity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For (K-g) = 15%:  17 years.  If the project is shorter....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For (K-g) = 20%:  13 years. If the project is shorter, don't use perpetuity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For (K-g) = 25%:  11 years. If the project is shorter, don't use perpetuity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view="pageBreakPreview" zoomScale="160" zoomScaleNormal="140" zoomScaleSheetLayoutView="160" zoomScalePageLayoutView="0" workbookViewId="0" topLeftCell="A1">
      <selection activeCell="H50" sqref="A1:H50"/>
    </sheetView>
  </sheetViews>
  <sheetFormatPr defaultColWidth="9.140625" defaultRowHeight="15"/>
  <cols>
    <col min="1" max="1" width="23.421875" style="40" customWidth="1"/>
    <col min="2" max="7" width="9.00390625" style="40" customWidth="1"/>
    <col min="8" max="8" width="6.28125" style="40" customWidth="1"/>
    <col min="9" max="9" width="11.8515625" style="40" bestFit="1" customWidth="1"/>
    <col min="10" max="16384" width="11.421875" style="40" customWidth="1"/>
  </cols>
  <sheetData>
    <row r="2" ht="15">
      <c r="C2" s="41" t="s">
        <v>27</v>
      </c>
    </row>
    <row r="3" ht="12">
      <c r="I3" s="42"/>
    </row>
    <row r="4" spans="1:7" ht="12.75" thickBot="1">
      <c r="A4" s="43" t="s">
        <v>26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26" t="s">
        <v>25</v>
      </c>
    </row>
    <row r="5" spans="1:7" ht="12">
      <c r="A5" s="2" t="s">
        <v>12</v>
      </c>
      <c r="B5" s="34">
        <v>0.05</v>
      </c>
      <c r="C5" s="34">
        <v>0.04</v>
      </c>
      <c r="D5" s="35">
        <v>0.025</v>
      </c>
      <c r="E5" s="35">
        <f>0.05/52</f>
        <v>0.0009615384615384616</v>
      </c>
      <c r="F5" s="36">
        <f>8%/2</f>
        <v>0.04</v>
      </c>
      <c r="G5" s="37">
        <f>RATE(G6,G7,G8,G10)</f>
        <v>0.06265856918494316</v>
      </c>
    </row>
    <row r="6" spans="1:7" ht="12">
      <c r="A6" s="2" t="s">
        <v>18</v>
      </c>
      <c r="B6" s="38">
        <v>5</v>
      </c>
      <c r="C6" s="39">
        <v>6.25</v>
      </c>
      <c r="D6" s="38">
        <v>10</v>
      </c>
      <c r="E6" s="38">
        <f>5*52</f>
        <v>260</v>
      </c>
      <c r="F6" s="40">
        <f>3.5*2</f>
        <v>7</v>
      </c>
      <c r="G6" s="40">
        <v>3</v>
      </c>
    </row>
    <row r="7" spans="1:7" ht="12">
      <c r="A7" s="2" t="s">
        <v>19</v>
      </c>
      <c r="B7" s="8">
        <v>0</v>
      </c>
      <c r="C7" s="8">
        <v>0</v>
      </c>
      <c r="D7" s="8">
        <v>0</v>
      </c>
      <c r="E7" s="8">
        <v>0</v>
      </c>
      <c r="F7" s="12">
        <v>0</v>
      </c>
      <c r="G7" s="12">
        <v>0</v>
      </c>
    </row>
    <row r="8" spans="1:7" ht="12">
      <c r="A8" s="2" t="s">
        <v>20</v>
      </c>
      <c r="B8" s="24">
        <v>-100</v>
      </c>
      <c r="C8" s="24">
        <v>-100</v>
      </c>
      <c r="D8" s="24">
        <v>-100</v>
      </c>
      <c r="E8" s="24">
        <v>-100</v>
      </c>
      <c r="F8" s="21">
        <f>PV(F5,F6,F7,F10)</f>
        <v>-75.99178132020633</v>
      </c>
      <c r="G8" s="23">
        <v>-100</v>
      </c>
    </row>
    <row r="9" spans="1:7" ht="12">
      <c r="A9" s="5" t="s">
        <v>11</v>
      </c>
      <c r="B9" s="9">
        <v>0</v>
      </c>
      <c r="C9" s="9">
        <v>0</v>
      </c>
      <c r="D9" s="9">
        <v>0</v>
      </c>
      <c r="E9" s="9">
        <v>0</v>
      </c>
      <c r="F9" s="14">
        <v>0</v>
      </c>
      <c r="G9" s="14">
        <v>0</v>
      </c>
    </row>
    <row r="10" spans="1:7" ht="12">
      <c r="A10" s="5" t="s">
        <v>21</v>
      </c>
      <c r="B10" s="20">
        <f>FV(B5,B6,B7,B8)</f>
        <v>127.62815625000002</v>
      </c>
      <c r="C10" s="17">
        <f>FV(C5,C6,C7,C8)</f>
        <v>127.77867211993836</v>
      </c>
      <c r="D10" s="17">
        <f>FV(D5,D6,D7,D8)</f>
        <v>128.0084544196357</v>
      </c>
      <c r="E10" s="17">
        <f>FV(E5,E6,E7,E8)</f>
        <v>128.38711948303325</v>
      </c>
      <c r="F10" s="25">
        <v>100</v>
      </c>
      <c r="G10" s="25">
        <v>120</v>
      </c>
    </row>
    <row r="12" ht="12">
      <c r="A12" s="44" t="s">
        <v>22</v>
      </c>
    </row>
    <row r="13" ht="12">
      <c r="A13" s="45" t="s">
        <v>28</v>
      </c>
    </row>
    <row r="14" spans="1:7" ht="12">
      <c r="A14" s="44"/>
      <c r="C14" s="46"/>
      <c r="D14" s="46"/>
      <c r="E14" s="46"/>
      <c r="F14" s="46"/>
      <c r="G14" s="46"/>
    </row>
    <row r="15" spans="1:7" ht="12">
      <c r="A15" s="47" t="s">
        <v>23</v>
      </c>
      <c r="C15" s="16"/>
      <c r="D15" s="16"/>
      <c r="E15" s="16"/>
      <c r="F15" s="46"/>
      <c r="G15" s="46"/>
    </row>
    <row r="16" spans="1:7" ht="12">
      <c r="A16" s="19" t="s">
        <v>24</v>
      </c>
      <c r="B16" s="48"/>
      <c r="C16" s="48"/>
      <c r="D16" s="49"/>
      <c r="E16" s="49"/>
      <c r="F16" s="46"/>
      <c r="G16" s="46"/>
    </row>
    <row r="17" spans="1:7" ht="12">
      <c r="A17" s="5"/>
      <c r="B17" s="50"/>
      <c r="C17" s="51"/>
      <c r="D17" s="50"/>
      <c r="E17" s="50"/>
      <c r="F17" s="46"/>
      <c r="G17" s="46"/>
    </row>
    <row r="18" spans="1:7" ht="12">
      <c r="A18" s="27" t="s">
        <v>29</v>
      </c>
      <c r="B18" s="12"/>
      <c r="C18" s="12"/>
      <c r="D18" s="12"/>
      <c r="E18" s="12"/>
      <c r="F18" s="46"/>
      <c r="G18" s="46"/>
    </row>
    <row r="19" spans="1:7" ht="12">
      <c r="A19" s="27" t="s">
        <v>30</v>
      </c>
      <c r="B19" s="13"/>
      <c r="C19" s="13"/>
      <c r="D19" s="13"/>
      <c r="E19" s="13"/>
      <c r="F19" s="46"/>
      <c r="G19" s="46"/>
    </row>
    <row r="20" spans="1:7" ht="12">
      <c r="A20" s="5"/>
      <c r="B20" s="14"/>
      <c r="C20" s="14"/>
      <c r="D20" s="14"/>
      <c r="E20" s="14"/>
      <c r="F20" s="46"/>
      <c r="G20" s="46"/>
    </row>
    <row r="21" spans="1:7" ht="15">
      <c r="A21" s="5"/>
      <c r="B21" s="15"/>
      <c r="C21" s="41" t="s">
        <v>31</v>
      </c>
      <c r="D21" s="15"/>
      <c r="E21" s="15"/>
      <c r="F21" s="46"/>
      <c r="G21" s="46"/>
    </row>
    <row r="22" spans="1:7" ht="12">
      <c r="A22" s="46"/>
      <c r="B22" s="46"/>
      <c r="C22" s="46"/>
      <c r="D22" s="46"/>
      <c r="E22" s="46"/>
      <c r="F22" s="46"/>
      <c r="G22" s="46"/>
    </row>
    <row r="23" spans="1:7" ht="12.75" thickBot="1">
      <c r="A23" s="43" t="s">
        <v>26</v>
      </c>
      <c r="B23" s="11" t="s">
        <v>33</v>
      </c>
      <c r="C23" s="11" t="s">
        <v>32</v>
      </c>
      <c r="D23" s="11" t="s">
        <v>38</v>
      </c>
      <c r="E23" s="16"/>
      <c r="F23" s="16"/>
      <c r="G23" s="16"/>
    </row>
    <row r="24" spans="1:7" ht="12">
      <c r="A24" s="2" t="s">
        <v>12</v>
      </c>
      <c r="B24" s="34">
        <v>0.06</v>
      </c>
      <c r="C24" s="37">
        <f>RATE(C25,C26,C27,C29)</f>
        <v>0.05999999999999999</v>
      </c>
      <c r="D24" s="52">
        <f>RATE(D25,D26,D27,D29)</f>
        <v>0.029933221180265656</v>
      </c>
      <c r="E24" s="49"/>
      <c r="F24" s="53"/>
      <c r="G24" s="54"/>
    </row>
    <row r="25" spans="1:7" ht="12">
      <c r="A25" s="2" t="s">
        <v>18</v>
      </c>
      <c r="B25" s="38">
        <v>3</v>
      </c>
      <c r="C25" s="38">
        <v>3</v>
      </c>
      <c r="D25" s="38">
        <v>6</v>
      </c>
      <c r="E25" s="50"/>
      <c r="F25" s="46"/>
      <c r="G25" s="46"/>
    </row>
    <row r="26" spans="1:7" ht="12">
      <c r="A26" s="2" t="s">
        <v>19</v>
      </c>
      <c r="B26" s="8">
        <v>500</v>
      </c>
      <c r="C26" s="8">
        <v>500</v>
      </c>
      <c r="D26" s="8">
        <v>250</v>
      </c>
      <c r="E26" s="12"/>
      <c r="F26" s="12"/>
      <c r="G26" s="12"/>
    </row>
    <row r="27" spans="1:7" ht="12">
      <c r="A27" s="2" t="s">
        <v>20</v>
      </c>
      <c r="B27" s="28">
        <f>PV(B24,B25,B26,B29)</f>
        <v>-9732.698805053837</v>
      </c>
      <c r="C27" s="29">
        <f>B27</f>
        <v>-9732.698805053837</v>
      </c>
      <c r="D27" s="24">
        <f>C27</f>
        <v>-9732.698805053837</v>
      </c>
      <c r="E27" s="30"/>
      <c r="F27" s="22"/>
      <c r="G27" s="23"/>
    </row>
    <row r="28" spans="1:7" ht="12">
      <c r="A28" s="5" t="s">
        <v>11</v>
      </c>
      <c r="B28" s="9">
        <v>0</v>
      </c>
      <c r="C28" s="9">
        <v>0</v>
      </c>
      <c r="D28" s="9">
        <v>0</v>
      </c>
      <c r="E28" s="14"/>
      <c r="F28" s="14"/>
      <c r="G28" s="14"/>
    </row>
    <row r="29" spans="1:7" ht="12">
      <c r="A29" s="5" t="s">
        <v>21</v>
      </c>
      <c r="B29" s="18">
        <v>10000</v>
      </c>
      <c r="C29" s="18">
        <v>10000</v>
      </c>
      <c r="D29" s="18">
        <v>10000</v>
      </c>
      <c r="E29" s="31"/>
      <c r="F29" s="25"/>
      <c r="G29" s="25"/>
    </row>
    <row r="31" spans="1:3" ht="12">
      <c r="A31" s="47" t="s">
        <v>34</v>
      </c>
      <c r="C31" s="16"/>
    </row>
    <row r="32" spans="1:9" ht="12">
      <c r="A32" s="19" t="s">
        <v>35</v>
      </c>
      <c r="B32" s="48"/>
      <c r="C32" s="48"/>
      <c r="I32" s="44"/>
    </row>
    <row r="33" spans="1:9" ht="12">
      <c r="A33" s="44"/>
      <c r="C33" s="46"/>
      <c r="D33" s="46"/>
      <c r="E33" s="46"/>
      <c r="F33" s="46"/>
      <c r="G33" s="46"/>
      <c r="I33" s="45"/>
    </row>
    <row r="34" spans="1:7" ht="12">
      <c r="A34" s="27" t="s">
        <v>36</v>
      </c>
      <c r="B34" s="12"/>
      <c r="C34" s="12"/>
      <c r="D34" s="16"/>
      <c r="E34" s="16"/>
      <c r="F34" s="46"/>
      <c r="G34" s="46"/>
    </row>
    <row r="35" spans="1:7" ht="12">
      <c r="A35" s="27" t="s">
        <v>37</v>
      </c>
      <c r="B35" s="13"/>
      <c r="C35" s="13"/>
      <c r="D35" s="49"/>
      <c r="E35" s="49"/>
      <c r="F35" s="46"/>
      <c r="G35" s="46"/>
    </row>
    <row r="36" spans="1:7" ht="12">
      <c r="A36" s="5"/>
      <c r="B36" s="50"/>
      <c r="C36" s="51"/>
      <c r="D36" s="50"/>
      <c r="E36" s="50"/>
      <c r="F36" s="46"/>
      <c r="G36" s="46"/>
    </row>
    <row r="37" spans="3:7" ht="15">
      <c r="C37" s="41" t="s">
        <v>72</v>
      </c>
      <c r="D37" s="12"/>
      <c r="E37" s="12"/>
      <c r="F37" s="46"/>
      <c r="G37" s="46"/>
    </row>
    <row r="38" spans="4:7" ht="12">
      <c r="D38" s="13"/>
      <c r="E38" s="13"/>
      <c r="F38" s="46"/>
      <c r="G38" s="46"/>
    </row>
    <row r="39" spans="1:7" ht="12.75" thickBot="1">
      <c r="A39" s="1" t="s">
        <v>1</v>
      </c>
      <c r="B39" s="10">
        <v>0</v>
      </c>
      <c r="C39" s="10">
        <v>1</v>
      </c>
      <c r="D39" s="10">
        <v>2</v>
      </c>
      <c r="E39" s="10">
        <v>3</v>
      </c>
      <c r="F39" s="10">
        <v>4</v>
      </c>
      <c r="G39" s="10">
        <v>5</v>
      </c>
    </row>
    <row r="40" spans="1:7" ht="12">
      <c r="A40" s="2" t="s">
        <v>39</v>
      </c>
      <c r="B40" s="3">
        <v>-100</v>
      </c>
      <c r="C40" s="3">
        <v>-10</v>
      </c>
      <c r="D40" s="3">
        <v>20</v>
      </c>
      <c r="E40" s="3">
        <v>40</v>
      </c>
      <c r="F40" s="3">
        <v>50</v>
      </c>
      <c r="G40" s="3">
        <v>60</v>
      </c>
    </row>
    <row r="41" spans="1:7" ht="12">
      <c r="A41" s="2" t="s">
        <v>2</v>
      </c>
      <c r="B41" s="6">
        <v>0.1</v>
      </c>
      <c r="C41" s="55"/>
      <c r="D41" s="7"/>
      <c r="E41" s="7"/>
      <c r="F41" s="7"/>
      <c r="G41" s="7"/>
    </row>
    <row r="42" spans="1:7" ht="12">
      <c r="A42" s="2" t="s">
        <v>3</v>
      </c>
      <c r="B42" s="32">
        <f>IRR(B40:G40)</f>
        <v>0.12364107640711297</v>
      </c>
      <c r="D42" s="103" t="s">
        <v>40</v>
      </c>
      <c r="E42" s="103"/>
      <c r="F42" s="103"/>
      <c r="G42" s="4"/>
    </row>
    <row r="43" spans="1:6" ht="12">
      <c r="A43" s="2" t="s">
        <v>4</v>
      </c>
      <c r="B43" s="17">
        <f>NPV(B41,C40:G40)</f>
        <v>108.89656071679153</v>
      </c>
      <c r="C43" s="3"/>
      <c r="D43" s="104" t="s">
        <v>41</v>
      </c>
      <c r="E43" s="104"/>
      <c r="F43" s="104"/>
    </row>
    <row r="44" spans="1:7" ht="12">
      <c r="A44" s="5" t="s">
        <v>5</v>
      </c>
      <c r="B44" s="17">
        <f>B43+B40</f>
        <v>8.896560716791527</v>
      </c>
      <c r="C44" s="3"/>
      <c r="D44" s="103" t="s">
        <v>42</v>
      </c>
      <c r="E44" s="103"/>
      <c r="F44" s="103"/>
      <c r="G44" s="4"/>
    </row>
    <row r="45" spans="1:7" ht="12">
      <c r="A45" s="5" t="s">
        <v>6</v>
      </c>
      <c r="B45" s="40">
        <f>SUM(C40:G40)</f>
        <v>160</v>
      </c>
      <c r="D45" s="33" t="s">
        <v>8</v>
      </c>
      <c r="G45" s="40">
        <f>B45/G39</f>
        <v>32</v>
      </c>
    </row>
    <row r="46" spans="1:7" ht="12">
      <c r="A46" s="33" t="s">
        <v>43</v>
      </c>
      <c r="B46" s="40">
        <f>SUM(B40:G40)</f>
        <v>60</v>
      </c>
      <c r="D46" s="40" t="s">
        <v>9</v>
      </c>
      <c r="G46" s="40">
        <f>B46/G39</f>
        <v>12</v>
      </c>
    </row>
    <row r="47" spans="1:3" ht="12">
      <c r="A47" s="5" t="s">
        <v>7</v>
      </c>
      <c r="B47" s="36">
        <f>-B46/B40/G39</f>
        <v>0.12</v>
      </c>
      <c r="C47" s="34"/>
    </row>
  </sheetData>
  <sheetProtection/>
  <mergeCells count="3">
    <mergeCell ref="D42:F42"/>
    <mergeCell ref="D43:F43"/>
    <mergeCell ref="D44:F44"/>
  </mergeCells>
  <printOptions headings="1"/>
  <pageMargins left="0.7086614173228347" right="0.52" top="0.7480314960629921" bottom="0.7480314960629921" header="0.31496062992125984" footer="0.31496062992125984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7"/>
  <sheetViews>
    <sheetView view="pageBreakPreview" zoomScale="160" zoomScaleNormal="140" zoomScaleSheetLayoutView="160" zoomScalePageLayoutView="0" workbookViewId="0" topLeftCell="A1">
      <selection activeCell="A1" sqref="A1:H49"/>
    </sheetView>
  </sheetViews>
  <sheetFormatPr defaultColWidth="9.140625" defaultRowHeight="15"/>
  <cols>
    <col min="1" max="1" width="23.421875" style="40" customWidth="1"/>
    <col min="2" max="7" width="9.00390625" style="40" customWidth="1"/>
    <col min="8" max="8" width="5.57421875" style="40" customWidth="1"/>
    <col min="9" max="9" width="11.8515625" style="40" bestFit="1" customWidth="1"/>
    <col min="10" max="16384" width="11.421875" style="40" customWidth="1"/>
  </cols>
  <sheetData>
    <row r="2" ht="15">
      <c r="C2" s="41" t="s">
        <v>44</v>
      </c>
    </row>
    <row r="3" ht="12">
      <c r="I3" s="42"/>
    </row>
    <row r="4" spans="1:7" ht="12.75" thickBot="1">
      <c r="A4" s="43" t="s">
        <v>45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26" t="s">
        <v>25</v>
      </c>
    </row>
    <row r="5" spans="1:8" ht="12">
      <c r="A5" s="2" t="s">
        <v>46</v>
      </c>
      <c r="B5" s="34">
        <v>0.05</v>
      </c>
      <c r="C5" s="34">
        <v>0.04</v>
      </c>
      <c r="D5" s="35">
        <v>0.025</v>
      </c>
      <c r="E5" s="35">
        <f>0.05/52</f>
        <v>0.0009615384615384616</v>
      </c>
      <c r="F5" s="36">
        <f>8%/2</f>
        <v>0.04</v>
      </c>
      <c r="G5" s="37">
        <f>RATE(G6,G7,G8,G10)</f>
        <v>0.06265856918494316</v>
      </c>
      <c r="H5" s="2"/>
    </row>
    <row r="6" spans="1:8" ht="12">
      <c r="A6" s="2" t="s">
        <v>47</v>
      </c>
      <c r="B6" s="38">
        <v>5</v>
      </c>
      <c r="C6" s="39">
        <v>6.25</v>
      </c>
      <c r="D6" s="38">
        <v>10</v>
      </c>
      <c r="E6" s="38">
        <f>5*52</f>
        <v>260</v>
      </c>
      <c r="F6" s="40">
        <f>3.5*2</f>
        <v>7</v>
      </c>
      <c r="G6" s="40">
        <v>3</v>
      </c>
      <c r="H6" s="2"/>
    </row>
    <row r="7" spans="1:8" ht="12">
      <c r="A7" s="2" t="s">
        <v>48</v>
      </c>
      <c r="B7" s="8">
        <v>0</v>
      </c>
      <c r="C7" s="8">
        <v>0</v>
      </c>
      <c r="D7" s="8">
        <v>0</v>
      </c>
      <c r="E7" s="8">
        <v>0</v>
      </c>
      <c r="F7" s="12">
        <v>0</v>
      </c>
      <c r="G7" s="12">
        <v>0</v>
      </c>
      <c r="H7" s="2"/>
    </row>
    <row r="8" spans="1:8" ht="12">
      <c r="A8" s="2" t="s">
        <v>49</v>
      </c>
      <c r="B8" s="24">
        <v>-100</v>
      </c>
      <c r="C8" s="24">
        <v>-100</v>
      </c>
      <c r="D8" s="24">
        <v>-100</v>
      </c>
      <c r="E8" s="24">
        <v>-100</v>
      </c>
      <c r="F8" s="21">
        <f>PV(F5,F6,F7,F10)</f>
        <v>-75.99178132020633</v>
      </c>
      <c r="G8" s="23">
        <v>-100</v>
      </c>
      <c r="H8" s="2"/>
    </row>
    <row r="9" spans="1:8" ht="12">
      <c r="A9" s="5" t="s">
        <v>11</v>
      </c>
      <c r="B9" s="9">
        <v>0</v>
      </c>
      <c r="C9" s="9">
        <v>0</v>
      </c>
      <c r="D9" s="9">
        <v>0</v>
      </c>
      <c r="E9" s="9">
        <v>0</v>
      </c>
      <c r="F9" s="14">
        <v>0</v>
      </c>
      <c r="G9" s="14">
        <v>0</v>
      </c>
      <c r="H9" s="5"/>
    </row>
    <row r="10" spans="1:8" ht="12">
      <c r="A10" s="5" t="s">
        <v>50</v>
      </c>
      <c r="B10" s="20">
        <f>FV(B5,B6,B7,B8)</f>
        <v>127.62815625000002</v>
      </c>
      <c r="C10" s="17">
        <f>FV(C5,C6,C7,C8)</f>
        <v>127.77867211993836</v>
      </c>
      <c r="D10" s="17">
        <f>FV(D5,D6,D7,D8)</f>
        <v>128.0084544196357</v>
      </c>
      <c r="E10" s="17">
        <f>FV(E5,E6,E7,E8)</f>
        <v>128.38711948303325</v>
      </c>
      <c r="F10" s="25">
        <v>100</v>
      </c>
      <c r="G10" s="25">
        <v>120</v>
      </c>
      <c r="H10" s="5"/>
    </row>
    <row r="12" ht="12">
      <c r="A12" s="44" t="s">
        <v>53</v>
      </c>
    </row>
    <row r="13" ht="12">
      <c r="A13" s="45" t="s">
        <v>51</v>
      </c>
    </row>
    <row r="14" spans="1:7" ht="12">
      <c r="A14" s="44"/>
      <c r="C14" s="46"/>
      <c r="D14" s="46"/>
      <c r="E14" s="46"/>
      <c r="F14" s="46"/>
      <c r="G14" s="46"/>
    </row>
    <row r="15" spans="1:7" ht="12">
      <c r="A15" s="47" t="s">
        <v>54</v>
      </c>
      <c r="C15" s="16"/>
      <c r="D15" s="16"/>
      <c r="E15" s="16"/>
      <c r="F15" s="46"/>
      <c r="G15" s="46"/>
    </row>
    <row r="16" spans="1:7" ht="12">
      <c r="A16" s="19" t="s">
        <v>55</v>
      </c>
      <c r="B16" s="48"/>
      <c r="C16" s="48"/>
      <c r="D16" s="49"/>
      <c r="E16" s="49"/>
      <c r="F16" s="46"/>
      <c r="G16" s="46"/>
    </row>
    <row r="17" spans="1:7" ht="12">
      <c r="A17" s="5"/>
      <c r="B17" s="50"/>
      <c r="C17" s="51"/>
      <c r="D17" s="50"/>
      <c r="E17" s="50"/>
      <c r="F17" s="46"/>
      <c r="G17" s="46"/>
    </row>
    <row r="18" spans="1:7" ht="12">
      <c r="A18" s="27" t="s">
        <v>56</v>
      </c>
      <c r="B18" s="12"/>
      <c r="C18" s="12"/>
      <c r="D18" s="12"/>
      <c r="E18" s="12"/>
      <c r="F18" s="46"/>
      <c r="G18" s="46"/>
    </row>
    <row r="19" spans="1:7" ht="12">
      <c r="A19" s="27" t="s">
        <v>52</v>
      </c>
      <c r="B19" s="13"/>
      <c r="C19" s="13"/>
      <c r="D19" s="13"/>
      <c r="E19" s="13"/>
      <c r="F19" s="46"/>
      <c r="G19" s="46"/>
    </row>
    <row r="20" spans="1:7" ht="12">
      <c r="A20" s="5"/>
      <c r="B20" s="14"/>
      <c r="C20" s="14"/>
      <c r="D20" s="14"/>
      <c r="E20" s="14"/>
      <c r="F20" s="46"/>
      <c r="G20" s="46"/>
    </row>
    <row r="21" spans="1:7" ht="15">
      <c r="A21" s="5"/>
      <c r="B21" s="15"/>
      <c r="C21" s="41" t="s">
        <v>57</v>
      </c>
      <c r="D21" s="15"/>
      <c r="E21" s="15"/>
      <c r="F21" s="46"/>
      <c r="G21" s="46"/>
    </row>
    <row r="22" spans="1:7" ht="12">
      <c r="A22" s="46"/>
      <c r="B22" s="46"/>
      <c r="C22" s="46"/>
      <c r="D22" s="46"/>
      <c r="E22" s="46"/>
      <c r="F22" s="46"/>
      <c r="G22" s="46"/>
    </row>
    <row r="23" spans="1:7" ht="12.75" thickBot="1">
      <c r="A23" s="43" t="s">
        <v>45</v>
      </c>
      <c r="B23" s="11" t="s">
        <v>33</v>
      </c>
      <c r="C23" s="11" t="s">
        <v>32</v>
      </c>
      <c r="D23" s="11" t="s">
        <v>38</v>
      </c>
      <c r="E23" s="16"/>
      <c r="F23" s="16"/>
      <c r="G23" s="16"/>
    </row>
    <row r="24" spans="1:7" ht="12">
      <c r="A24" s="2" t="s">
        <v>12</v>
      </c>
      <c r="B24" s="34">
        <v>0.06</v>
      </c>
      <c r="C24" s="37">
        <f>RATE(C25,C26,C27,C29)</f>
        <v>0.05999999999999999</v>
      </c>
      <c r="D24" s="52">
        <f>RATE(D25,D26,D27,D29)</f>
        <v>0.029933221180265656</v>
      </c>
      <c r="E24" s="49"/>
      <c r="F24" s="53"/>
      <c r="G24" s="54"/>
    </row>
    <row r="25" spans="1:7" ht="12">
      <c r="A25" s="2" t="s">
        <v>18</v>
      </c>
      <c r="B25" s="38">
        <v>3</v>
      </c>
      <c r="C25" s="38">
        <v>3</v>
      </c>
      <c r="D25" s="38">
        <v>6</v>
      </c>
      <c r="E25" s="50"/>
      <c r="F25" s="46"/>
      <c r="G25" s="46"/>
    </row>
    <row r="26" spans="1:7" ht="12">
      <c r="A26" s="2" t="s">
        <v>19</v>
      </c>
      <c r="B26" s="8">
        <v>500</v>
      </c>
      <c r="C26" s="8">
        <v>500</v>
      </c>
      <c r="D26" s="8">
        <v>250</v>
      </c>
      <c r="E26" s="12"/>
      <c r="F26" s="12"/>
      <c r="G26" s="12"/>
    </row>
    <row r="27" spans="1:7" ht="12">
      <c r="A27" s="2" t="s">
        <v>20</v>
      </c>
      <c r="B27" s="28">
        <f>PV(B24,B25,B26,B29)</f>
        <v>-9732.698805053837</v>
      </c>
      <c r="C27" s="29">
        <f>B27</f>
        <v>-9732.698805053837</v>
      </c>
      <c r="D27" s="24">
        <f>C27</f>
        <v>-9732.698805053837</v>
      </c>
      <c r="E27" s="30"/>
      <c r="F27" s="22"/>
      <c r="G27" s="23"/>
    </row>
    <row r="28" spans="1:7" ht="12">
      <c r="A28" s="5" t="s">
        <v>11</v>
      </c>
      <c r="B28" s="9">
        <v>0</v>
      </c>
      <c r="C28" s="9">
        <v>0</v>
      </c>
      <c r="D28" s="9">
        <v>0</v>
      </c>
      <c r="E28" s="14"/>
      <c r="F28" s="14"/>
      <c r="G28" s="14"/>
    </row>
    <row r="29" spans="1:7" ht="12">
      <c r="A29" s="5" t="s">
        <v>21</v>
      </c>
      <c r="B29" s="18">
        <v>10000</v>
      </c>
      <c r="C29" s="18">
        <v>10000</v>
      </c>
      <c r="D29" s="18">
        <v>10000</v>
      </c>
      <c r="E29" s="31"/>
      <c r="F29" s="25"/>
      <c r="G29" s="25"/>
    </row>
    <row r="31" spans="1:3" ht="12">
      <c r="A31" s="47" t="s">
        <v>68</v>
      </c>
      <c r="C31" s="16"/>
    </row>
    <row r="32" spans="1:9" ht="12">
      <c r="A32" s="19" t="s">
        <v>69</v>
      </c>
      <c r="B32" s="48"/>
      <c r="C32" s="48"/>
      <c r="I32" s="44"/>
    </row>
    <row r="33" spans="1:9" ht="12">
      <c r="A33" s="44"/>
      <c r="C33" s="46"/>
      <c r="D33" s="46"/>
      <c r="E33" s="46"/>
      <c r="F33" s="46"/>
      <c r="G33" s="46"/>
      <c r="I33" s="45"/>
    </row>
    <row r="34" spans="1:7" ht="12">
      <c r="A34" s="27" t="s">
        <v>70</v>
      </c>
      <c r="B34" s="12"/>
      <c r="C34" s="12"/>
      <c r="D34" s="16"/>
      <c r="E34" s="16"/>
      <c r="F34" s="46"/>
      <c r="G34" s="46"/>
    </row>
    <row r="35" spans="1:7" ht="12">
      <c r="A35" s="27" t="s">
        <v>71</v>
      </c>
      <c r="B35" s="13"/>
      <c r="C35" s="13"/>
      <c r="D35" s="49"/>
      <c r="E35" s="49"/>
      <c r="F35" s="46"/>
      <c r="G35" s="46"/>
    </row>
    <row r="36" spans="1:7" ht="12">
      <c r="A36" s="5"/>
      <c r="B36" s="50"/>
      <c r="D36" s="50"/>
      <c r="E36" s="50"/>
      <c r="F36" s="46"/>
      <c r="G36" s="46"/>
    </row>
    <row r="37" spans="3:7" ht="15">
      <c r="C37" s="41" t="s">
        <v>61</v>
      </c>
      <c r="D37" s="12"/>
      <c r="E37" s="12"/>
      <c r="F37" s="46"/>
      <c r="G37" s="46"/>
    </row>
    <row r="38" spans="4:7" ht="12">
      <c r="D38" s="13"/>
      <c r="E38" s="13"/>
      <c r="F38" s="46"/>
      <c r="G38" s="46"/>
    </row>
    <row r="39" spans="1:7" ht="12.75" thickBot="1">
      <c r="A39" s="1" t="s">
        <v>0</v>
      </c>
      <c r="B39" s="10">
        <v>0</v>
      </c>
      <c r="C39" s="10">
        <v>1</v>
      </c>
      <c r="D39" s="10">
        <v>2</v>
      </c>
      <c r="E39" s="10">
        <v>3</v>
      </c>
      <c r="F39" s="10">
        <v>4</v>
      </c>
      <c r="G39" s="10">
        <v>5</v>
      </c>
    </row>
    <row r="40" spans="1:7" ht="12">
      <c r="A40" s="2" t="s">
        <v>39</v>
      </c>
      <c r="B40" s="3">
        <v>-100</v>
      </c>
      <c r="C40" s="3">
        <v>-10</v>
      </c>
      <c r="D40" s="3">
        <v>20</v>
      </c>
      <c r="E40" s="3">
        <v>40</v>
      </c>
      <c r="F40" s="3">
        <v>50</v>
      </c>
      <c r="G40" s="3">
        <v>60</v>
      </c>
    </row>
    <row r="41" spans="1:7" ht="12">
      <c r="A41" s="2" t="s">
        <v>62</v>
      </c>
      <c r="B41" s="6">
        <v>0.1</v>
      </c>
      <c r="C41" s="55"/>
      <c r="D41" s="7"/>
      <c r="E41" s="7"/>
      <c r="F41" s="7"/>
      <c r="G41" s="7"/>
    </row>
    <row r="42" spans="1:7" ht="12">
      <c r="A42" s="2" t="s">
        <v>63</v>
      </c>
      <c r="B42" s="32">
        <f>IRR(B40:G40)</f>
        <v>0.12364107640711297</v>
      </c>
      <c r="D42" s="103" t="s">
        <v>58</v>
      </c>
      <c r="E42" s="103"/>
      <c r="F42" s="103"/>
      <c r="G42" s="4"/>
    </row>
    <row r="43" spans="1:6" ht="12">
      <c r="A43" s="2" t="s">
        <v>65</v>
      </c>
      <c r="B43" s="17">
        <f>NPV(B41,C40:G40)</f>
        <v>108.89656071679153</v>
      </c>
      <c r="C43" s="3"/>
      <c r="D43" s="104" t="s">
        <v>59</v>
      </c>
      <c r="E43" s="104"/>
      <c r="F43" s="104"/>
    </row>
    <row r="44" spans="1:7" ht="12">
      <c r="A44" s="5" t="s">
        <v>64</v>
      </c>
      <c r="B44" s="17">
        <f>B43+B40</f>
        <v>8.896560716791527</v>
      </c>
      <c r="C44" s="3"/>
      <c r="D44" s="103" t="s">
        <v>60</v>
      </c>
      <c r="E44" s="103"/>
      <c r="F44" s="103"/>
      <c r="G44" s="4"/>
    </row>
    <row r="45" spans="1:7" ht="12">
      <c r="A45" s="5" t="s">
        <v>66</v>
      </c>
      <c r="B45" s="40">
        <f>SUM(C40:G40)</f>
        <v>160</v>
      </c>
      <c r="D45" s="33" t="s">
        <v>73</v>
      </c>
      <c r="G45" s="40">
        <f>B45/G39</f>
        <v>32</v>
      </c>
    </row>
    <row r="46" spans="1:7" ht="12">
      <c r="A46" s="33" t="s">
        <v>10</v>
      </c>
      <c r="B46" s="40">
        <f>SUM(B40:G40)</f>
        <v>60</v>
      </c>
      <c r="D46" s="33" t="s">
        <v>74</v>
      </c>
      <c r="G46" s="40">
        <f>B46/G39</f>
        <v>12</v>
      </c>
    </row>
    <row r="47" spans="1:3" ht="12">
      <c r="A47" s="5" t="s">
        <v>67</v>
      </c>
      <c r="B47" s="36">
        <f>-B46/B40/G39</f>
        <v>0.12</v>
      </c>
      <c r="C47" s="34"/>
    </row>
  </sheetData>
  <sheetProtection/>
  <mergeCells count="3">
    <mergeCell ref="D42:F42"/>
    <mergeCell ref="D43:F43"/>
    <mergeCell ref="D44:F44"/>
  </mergeCells>
  <printOptions headings="1"/>
  <pageMargins left="0.7086614173228347" right="0.52" top="0.7480314960629921" bottom="0.7480314960629921" header="0.31496062992125984" footer="0.31496062992125984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130" zoomScaleNormal="130" zoomScalePageLayoutView="0" workbookViewId="0" topLeftCell="A25">
      <selection activeCell="K48" sqref="K48"/>
    </sheetView>
  </sheetViews>
  <sheetFormatPr defaultColWidth="9.140625" defaultRowHeight="15"/>
  <cols>
    <col min="1" max="1" width="13.28125" style="56" customWidth="1"/>
    <col min="2" max="5" width="7.00390625" style="57" customWidth="1"/>
    <col min="6" max="6" width="8.140625" style="57" customWidth="1"/>
    <col min="7" max="7" width="5.00390625" style="57" customWidth="1"/>
    <col min="8" max="11" width="8.140625" style="57" customWidth="1"/>
    <col min="12" max="16384" width="9.140625" style="57" customWidth="1"/>
  </cols>
  <sheetData>
    <row r="1" spans="1:10" ht="15.75">
      <c r="A1" s="77" t="s">
        <v>75</v>
      </c>
      <c r="J1" s="96" t="s">
        <v>87</v>
      </c>
    </row>
    <row r="2" ht="15.75">
      <c r="A2" s="77"/>
    </row>
    <row r="3" spans="1:12" ht="12">
      <c r="A3" s="98" t="s">
        <v>76</v>
      </c>
      <c r="B3" s="99"/>
      <c r="C3" s="99"/>
      <c r="D3" s="99"/>
      <c r="E3" s="99"/>
      <c r="G3" s="100" t="s">
        <v>81</v>
      </c>
      <c r="H3" s="99"/>
      <c r="I3" s="99"/>
      <c r="J3" s="99"/>
      <c r="K3" s="99"/>
      <c r="L3" s="99"/>
    </row>
    <row r="4" ht="12">
      <c r="J4" s="80"/>
    </row>
    <row r="5" spans="1:11" ht="12">
      <c r="A5" s="58"/>
      <c r="B5" s="84"/>
      <c r="C5" s="85" t="s">
        <v>79</v>
      </c>
      <c r="D5" s="86"/>
      <c r="E5" s="87"/>
      <c r="G5" s="59"/>
      <c r="H5" s="84"/>
      <c r="I5" s="85" t="s">
        <v>79</v>
      </c>
      <c r="J5" s="91"/>
      <c r="K5" s="87"/>
    </row>
    <row r="6" spans="1:16" ht="12">
      <c r="A6" s="60" t="s">
        <v>1</v>
      </c>
      <c r="B6" s="88">
        <v>0.1</v>
      </c>
      <c r="C6" s="89">
        <v>0.15</v>
      </c>
      <c r="D6" s="89">
        <v>0.2</v>
      </c>
      <c r="E6" s="90">
        <v>0.25</v>
      </c>
      <c r="G6" s="60" t="s">
        <v>1</v>
      </c>
      <c r="H6" s="88">
        <v>0.1</v>
      </c>
      <c r="I6" s="89">
        <v>0.15</v>
      </c>
      <c r="J6" s="89">
        <v>0.2</v>
      </c>
      <c r="K6" s="90">
        <v>0.25</v>
      </c>
      <c r="L6" s="97" t="s">
        <v>84</v>
      </c>
      <c r="M6" s="97"/>
      <c r="N6" s="97"/>
      <c r="O6" s="97"/>
      <c r="P6" s="97"/>
    </row>
    <row r="7" spans="1:11" ht="12">
      <c r="A7" s="92">
        <v>0</v>
      </c>
      <c r="B7" s="61">
        <f>100/(1+B$6)^$A7</f>
        <v>100</v>
      </c>
      <c r="C7" s="62">
        <f aca="true" t="shared" si="0" ref="C7:E22">100/(1+C$6)^$A7</f>
        <v>100</v>
      </c>
      <c r="D7" s="62">
        <f t="shared" si="0"/>
        <v>100</v>
      </c>
      <c r="E7" s="63">
        <f t="shared" si="0"/>
        <v>100</v>
      </c>
      <c r="G7" s="92">
        <v>0</v>
      </c>
      <c r="H7" s="61">
        <f aca="true" t="shared" si="1" ref="H7:K8">B7</f>
        <v>100</v>
      </c>
      <c r="I7" s="62">
        <f t="shared" si="1"/>
        <v>100</v>
      </c>
      <c r="J7" s="62">
        <f t="shared" si="1"/>
        <v>100</v>
      </c>
      <c r="K7" s="63">
        <f t="shared" si="1"/>
        <v>100</v>
      </c>
    </row>
    <row r="8" spans="1:11" ht="12">
      <c r="A8" s="93">
        <v>1</v>
      </c>
      <c r="B8" s="64">
        <f aca="true" t="shared" si="2" ref="B8:E32">100/(1+B$6)^$A8</f>
        <v>90.9090909090909</v>
      </c>
      <c r="C8" s="65">
        <f t="shared" si="0"/>
        <v>86.95652173913044</v>
      </c>
      <c r="D8" s="65">
        <f t="shared" si="0"/>
        <v>83.33333333333334</v>
      </c>
      <c r="E8" s="66">
        <f t="shared" si="0"/>
        <v>80</v>
      </c>
      <c r="G8" s="93">
        <v>1</v>
      </c>
      <c r="H8" s="64">
        <f t="shared" si="1"/>
        <v>90.9090909090909</v>
      </c>
      <c r="I8" s="65">
        <f t="shared" si="1"/>
        <v>86.95652173913044</v>
      </c>
      <c r="J8" s="65">
        <f t="shared" si="1"/>
        <v>83.33333333333334</v>
      </c>
      <c r="K8" s="66">
        <f t="shared" si="1"/>
        <v>80</v>
      </c>
    </row>
    <row r="9" spans="1:11" ht="12">
      <c r="A9" s="93">
        <v>2</v>
      </c>
      <c r="B9" s="64">
        <f t="shared" si="2"/>
        <v>82.64462809917354</v>
      </c>
      <c r="C9" s="65">
        <f t="shared" si="0"/>
        <v>75.61436672967865</v>
      </c>
      <c r="D9" s="65">
        <f t="shared" si="0"/>
        <v>69.44444444444444</v>
      </c>
      <c r="E9" s="66">
        <f t="shared" si="0"/>
        <v>64</v>
      </c>
      <c r="G9" s="93">
        <v>2</v>
      </c>
      <c r="H9" s="64">
        <f aca="true" t="shared" si="3" ref="H9:K24">H8+B9</f>
        <v>173.55371900826447</v>
      </c>
      <c r="I9" s="65">
        <f t="shared" si="3"/>
        <v>162.57088846880907</v>
      </c>
      <c r="J9" s="65">
        <f t="shared" si="3"/>
        <v>152.77777777777777</v>
      </c>
      <c r="K9" s="66">
        <f t="shared" si="3"/>
        <v>144</v>
      </c>
    </row>
    <row r="10" spans="1:11" ht="12">
      <c r="A10" s="93">
        <v>3</v>
      </c>
      <c r="B10" s="64">
        <f t="shared" si="2"/>
        <v>75.13148009015775</v>
      </c>
      <c r="C10" s="65">
        <f t="shared" si="0"/>
        <v>65.75162324319884</v>
      </c>
      <c r="D10" s="65">
        <f t="shared" si="0"/>
        <v>57.870370370370374</v>
      </c>
      <c r="E10" s="66">
        <f t="shared" si="0"/>
        <v>51.2</v>
      </c>
      <c r="G10" s="93">
        <v>3</v>
      </c>
      <c r="H10" s="64">
        <f t="shared" si="3"/>
        <v>248.68519909842223</v>
      </c>
      <c r="I10" s="65">
        <f t="shared" si="3"/>
        <v>228.3225117120079</v>
      </c>
      <c r="J10" s="65">
        <f t="shared" si="3"/>
        <v>210.64814814814815</v>
      </c>
      <c r="K10" s="66">
        <f t="shared" si="3"/>
        <v>195.2</v>
      </c>
    </row>
    <row r="11" spans="1:11" ht="12">
      <c r="A11" s="93">
        <v>4</v>
      </c>
      <c r="B11" s="64">
        <f t="shared" si="2"/>
        <v>68.30134553650706</v>
      </c>
      <c r="C11" s="65">
        <f t="shared" si="0"/>
        <v>57.175324559303334</v>
      </c>
      <c r="D11" s="65">
        <f t="shared" si="0"/>
        <v>48.22530864197531</v>
      </c>
      <c r="E11" s="66">
        <f t="shared" si="0"/>
        <v>40.96</v>
      </c>
      <c r="G11" s="93">
        <v>4</v>
      </c>
      <c r="H11" s="64">
        <f>H10+B11</f>
        <v>316.98654463492926</v>
      </c>
      <c r="I11" s="65">
        <f t="shared" si="3"/>
        <v>285.49783627131126</v>
      </c>
      <c r="J11" s="65">
        <f t="shared" si="3"/>
        <v>258.87345679012344</v>
      </c>
      <c r="K11" s="67">
        <f t="shared" si="3"/>
        <v>236.16</v>
      </c>
    </row>
    <row r="12" spans="1:11" ht="12">
      <c r="A12" s="93">
        <v>5</v>
      </c>
      <c r="B12" s="64">
        <f t="shared" si="2"/>
        <v>62.0921323059155</v>
      </c>
      <c r="C12" s="65">
        <f t="shared" si="0"/>
        <v>49.717673529828986</v>
      </c>
      <c r="D12" s="65">
        <f t="shared" si="0"/>
        <v>40.18775720164609</v>
      </c>
      <c r="E12" s="66">
        <f t="shared" si="0"/>
        <v>32.768</v>
      </c>
      <c r="G12" s="93">
        <v>5</v>
      </c>
      <c r="H12" s="64">
        <f t="shared" si="3"/>
        <v>379.07867694084473</v>
      </c>
      <c r="I12" s="65">
        <f t="shared" si="3"/>
        <v>335.21550980114023</v>
      </c>
      <c r="J12" s="68">
        <f t="shared" si="3"/>
        <v>299.06121399176953</v>
      </c>
      <c r="K12" s="66">
        <f t="shared" si="3"/>
        <v>268.928</v>
      </c>
    </row>
    <row r="13" spans="1:11" ht="12">
      <c r="A13" s="93">
        <v>6</v>
      </c>
      <c r="B13" s="64">
        <f t="shared" si="2"/>
        <v>56.44739300537772</v>
      </c>
      <c r="C13" s="65">
        <f t="shared" si="0"/>
        <v>43.23275959115565</v>
      </c>
      <c r="D13" s="65">
        <f t="shared" si="0"/>
        <v>33.48979766803841</v>
      </c>
      <c r="E13" s="66">
        <f t="shared" si="0"/>
        <v>26.2144</v>
      </c>
      <c r="G13" s="93">
        <v>6</v>
      </c>
      <c r="H13" s="64">
        <f t="shared" si="3"/>
        <v>435.52606994622244</v>
      </c>
      <c r="I13" s="65">
        <f t="shared" si="3"/>
        <v>378.44826939229586</v>
      </c>
      <c r="J13" s="65">
        <f t="shared" si="3"/>
        <v>332.55101165980795</v>
      </c>
      <c r="K13" s="67">
        <f t="shared" si="3"/>
        <v>295.1424</v>
      </c>
    </row>
    <row r="14" spans="1:11" ht="12">
      <c r="A14" s="93">
        <v>7</v>
      </c>
      <c r="B14" s="64">
        <f t="shared" si="2"/>
        <v>51.315811823070646</v>
      </c>
      <c r="C14" s="65">
        <f t="shared" si="0"/>
        <v>37.593703992309266</v>
      </c>
      <c r="D14" s="65">
        <f t="shared" si="0"/>
        <v>27.908164723365342</v>
      </c>
      <c r="E14" s="66">
        <f t="shared" si="0"/>
        <v>20.97152</v>
      </c>
      <c r="G14" s="93">
        <v>7</v>
      </c>
      <c r="H14" s="64">
        <f t="shared" si="3"/>
        <v>486.8418817692931</v>
      </c>
      <c r="I14" s="68">
        <f t="shared" si="3"/>
        <v>416.0419733846051</v>
      </c>
      <c r="J14" s="65">
        <f t="shared" si="3"/>
        <v>360.4591763831733</v>
      </c>
      <c r="K14" s="67">
        <f t="shared" si="3"/>
        <v>316.11392</v>
      </c>
    </row>
    <row r="15" spans="1:11" ht="12">
      <c r="A15" s="93">
        <v>8</v>
      </c>
      <c r="B15" s="64">
        <f t="shared" si="2"/>
        <v>46.650738020973314</v>
      </c>
      <c r="C15" s="65">
        <f t="shared" si="0"/>
        <v>32.69017738461675</v>
      </c>
      <c r="D15" s="65">
        <f t="shared" si="0"/>
        <v>23.256803936137786</v>
      </c>
      <c r="E15" s="66">
        <f t="shared" si="0"/>
        <v>16.777216</v>
      </c>
      <c r="G15" s="93">
        <v>8</v>
      </c>
      <c r="H15" s="64">
        <f t="shared" si="3"/>
        <v>533.4926197902664</v>
      </c>
      <c r="I15" s="65">
        <f t="shared" si="3"/>
        <v>448.73215076922185</v>
      </c>
      <c r="J15" s="68">
        <f t="shared" si="3"/>
        <v>383.7159803193111</v>
      </c>
      <c r="K15" s="66">
        <f t="shared" si="3"/>
        <v>332.891136</v>
      </c>
    </row>
    <row r="16" spans="1:11" ht="12">
      <c r="A16" s="93">
        <v>9</v>
      </c>
      <c r="B16" s="64">
        <f t="shared" si="2"/>
        <v>42.40976183724847</v>
      </c>
      <c r="C16" s="65">
        <f t="shared" si="0"/>
        <v>28.426241204014573</v>
      </c>
      <c r="D16" s="65">
        <f t="shared" si="0"/>
        <v>19.380669946781488</v>
      </c>
      <c r="E16" s="66">
        <f t="shared" si="0"/>
        <v>13.4217728</v>
      </c>
      <c r="G16" s="93">
        <v>9</v>
      </c>
      <c r="H16" s="64">
        <f t="shared" si="3"/>
        <v>575.9023816275148</v>
      </c>
      <c r="I16" s="65">
        <f t="shared" si="3"/>
        <v>477.1583919732364</v>
      </c>
      <c r="J16" s="68">
        <f t="shared" si="3"/>
        <v>403.0966502660926</v>
      </c>
      <c r="K16" s="66">
        <f t="shared" si="3"/>
        <v>346.3129088</v>
      </c>
    </row>
    <row r="17" spans="1:11" ht="12">
      <c r="A17" s="93">
        <v>10</v>
      </c>
      <c r="B17" s="64">
        <f t="shared" si="2"/>
        <v>38.55432894295315</v>
      </c>
      <c r="C17" s="65">
        <f t="shared" si="0"/>
        <v>24.718470612186586</v>
      </c>
      <c r="D17" s="65">
        <f t="shared" si="0"/>
        <v>16.150558288984573</v>
      </c>
      <c r="E17" s="66">
        <f t="shared" si="0"/>
        <v>10.73741824</v>
      </c>
      <c r="G17" s="93">
        <v>10</v>
      </c>
      <c r="H17" s="69">
        <f t="shared" si="3"/>
        <v>614.456710570468</v>
      </c>
      <c r="I17" s="68">
        <f t="shared" si="3"/>
        <v>501.876862585423</v>
      </c>
      <c r="J17" s="65">
        <f t="shared" si="3"/>
        <v>419.2472085550772</v>
      </c>
      <c r="K17" s="67">
        <f t="shared" si="3"/>
        <v>357.05032704</v>
      </c>
    </row>
    <row r="18" spans="1:11" ht="12">
      <c r="A18" s="93">
        <v>11</v>
      </c>
      <c r="B18" s="64">
        <f t="shared" si="2"/>
        <v>35.04938994813922</v>
      </c>
      <c r="C18" s="65">
        <f t="shared" si="0"/>
        <v>21.494322271466597</v>
      </c>
      <c r="D18" s="65">
        <f t="shared" si="0"/>
        <v>13.458798574153812</v>
      </c>
      <c r="E18" s="66">
        <f t="shared" si="0"/>
        <v>8.589934592</v>
      </c>
      <c r="G18" s="93">
        <v>11</v>
      </c>
      <c r="H18" s="64">
        <f t="shared" si="3"/>
        <v>649.5061005186072</v>
      </c>
      <c r="I18" s="68">
        <f t="shared" si="3"/>
        <v>523.3711848568896</v>
      </c>
      <c r="J18" s="65">
        <f t="shared" si="3"/>
        <v>432.706007129231</v>
      </c>
      <c r="K18" s="66">
        <f t="shared" si="3"/>
        <v>365.64026163200003</v>
      </c>
    </row>
    <row r="19" spans="1:11" ht="12">
      <c r="A19" s="93">
        <v>12</v>
      </c>
      <c r="B19" s="64">
        <f t="shared" si="2"/>
        <v>31.863081771035656</v>
      </c>
      <c r="C19" s="65">
        <f t="shared" si="0"/>
        <v>18.690715018666612</v>
      </c>
      <c r="D19" s="65">
        <f t="shared" si="0"/>
        <v>11.215665478461512</v>
      </c>
      <c r="E19" s="66">
        <f t="shared" si="0"/>
        <v>6.8719476736</v>
      </c>
      <c r="G19" s="93">
        <v>12</v>
      </c>
      <c r="H19" s="64">
        <f t="shared" si="3"/>
        <v>681.3691822896429</v>
      </c>
      <c r="I19" s="65">
        <f t="shared" si="3"/>
        <v>542.0618998755563</v>
      </c>
      <c r="J19" s="68">
        <f t="shared" si="3"/>
        <v>443.9216726076925</v>
      </c>
      <c r="K19" s="66">
        <f t="shared" si="3"/>
        <v>372.51220930560004</v>
      </c>
    </row>
    <row r="20" spans="1:11" ht="12">
      <c r="A20" s="93">
        <v>13</v>
      </c>
      <c r="B20" s="64">
        <f t="shared" si="2"/>
        <v>28.96643797366878</v>
      </c>
      <c r="C20" s="65">
        <f t="shared" si="0"/>
        <v>16.252795668405746</v>
      </c>
      <c r="D20" s="65">
        <f t="shared" si="0"/>
        <v>9.346387898717925</v>
      </c>
      <c r="E20" s="66">
        <f t="shared" si="0"/>
        <v>5.49755813888</v>
      </c>
      <c r="G20" s="93">
        <v>13</v>
      </c>
      <c r="H20" s="69">
        <f t="shared" si="3"/>
        <v>710.3356202633117</v>
      </c>
      <c r="I20" s="65">
        <f t="shared" si="3"/>
        <v>558.314695543962</v>
      </c>
      <c r="J20" s="65">
        <f t="shared" si="3"/>
        <v>453.26806050641045</v>
      </c>
      <c r="K20" s="66">
        <f t="shared" si="3"/>
        <v>378.00976744448</v>
      </c>
    </row>
    <row r="21" spans="1:11" ht="12">
      <c r="A21" s="93">
        <v>14</v>
      </c>
      <c r="B21" s="64">
        <f t="shared" si="2"/>
        <v>26.333125430607975</v>
      </c>
      <c r="C21" s="65">
        <f t="shared" si="0"/>
        <v>14.132865798613693</v>
      </c>
      <c r="D21" s="65">
        <f t="shared" si="0"/>
        <v>7.788656582264939</v>
      </c>
      <c r="E21" s="66">
        <f t="shared" si="0"/>
        <v>4.398046511104</v>
      </c>
      <c r="G21" s="93">
        <v>14</v>
      </c>
      <c r="H21" s="69">
        <f t="shared" si="3"/>
        <v>736.6687456939197</v>
      </c>
      <c r="I21" s="65">
        <f t="shared" si="3"/>
        <v>572.4475613425757</v>
      </c>
      <c r="J21" s="65">
        <f t="shared" si="3"/>
        <v>461.0567170886754</v>
      </c>
      <c r="K21" s="66">
        <f t="shared" si="3"/>
        <v>382.407813955584</v>
      </c>
    </row>
    <row r="22" spans="1:11" ht="12">
      <c r="A22" s="93">
        <v>15</v>
      </c>
      <c r="B22" s="64">
        <f t="shared" si="2"/>
        <v>23.93920493691634</v>
      </c>
      <c r="C22" s="65">
        <f t="shared" si="0"/>
        <v>12.28944852053365</v>
      </c>
      <c r="D22" s="65">
        <f t="shared" si="0"/>
        <v>6.490547151887449</v>
      </c>
      <c r="E22" s="66">
        <f t="shared" si="0"/>
        <v>3.5184372088832</v>
      </c>
      <c r="G22" s="93">
        <v>15</v>
      </c>
      <c r="H22" s="64">
        <f t="shared" si="3"/>
        <v>760.6079506308361</v>
      </c>
      <c r="I22" s="68">
        <f t="shared" si="3"/>
        <v>584.7370098631093</v>
      </c>
      <c r="J22" s="65">
        <f t="shared" si="3"/>
        <v>467.5472642405628</v>
      </c>
      <c r="K22" s="66">
        <f t="shared" si="3"/>
        <v>385.9262511644672</v>
      </c>
    </row>
    <row r="23" spans="1:11" ht="12">
      <c r="A23" s="93">
        <v>16</v>
      </c>
      <c r="B23" s="64">
        <f t="shared" si="2"/>
        <v>21.762913579014853</v>
      </c>
      <c r="C23" s="65">
        <f t="shared" si="2"/>
        <v>10.686476974377088</v>
      </c>
      <c r="D23" s="65">
        <f t="shared" si="2"/>
        <v>5.408789293239542</v>
      </c>
      <c r="E23" s="66">
        <f t="shared" si="2"/>
        <v>2.81474976710656</v>
      </c>
      <c r="G23" s="93">
        <v>16</v>
      </c>
      <c r="H23" s="64">
        <f t="shared" si="3"/>
        <v>782.3708642098509</v>
      </c>
      <c r="I23" s="68">
        <f t="shared" si="3"/>
        <v>595.4234868374864</v>
      </c>
      <c r="J23" s="65">
        <f t="shared" si="3"/>
        <v>472.95605353380233</v>
      </c>
      <c r="K23" s="66">
        <f t="shared" si="3"/>
        <v>388.74100093157375</v>
      </c>
    </row>
    <row r="24" spans="1:11" ht="12">
      <c r="A24" s="93">
        <v>17</v>
      </c>
      <c r="B24" s="64">
        <f t="shared" si="2"/>
        <v>19.7844668900135</v>
      </c>
      <c r="C24" s="65">
        <f t="shared" si="2"/>
        <v>9.292588673371382</v>
      </c>
      <c r="D24" s="65">
        <f t="shared" si="2"/>
        <v>4.507324411032951</v>
      </c>
      <c r="E24" s="66">
        <f t="shared" si="2"/>
        <v>2.251799813685248</v>
      </c>
      <c r="G24" s="93">
        <v>17</v>
      </c>
      <c r="H24" s="64">
        <f t="shared" si="3"/>
        <v>802.1553310998644</v>
      </c>
      <c r="I24" s="65">
        <f t="shared" si="3"/>
        <v>604.7160755108578</v>
      </c>
      <c r="J24" s="65">
        <f t="shared" si="3"/>
        <v>477.46337794483526</v>
      </c>
      <c r="K24" s="66">
        <f t="shared" si="3"/>
        <v>390.992800745259</v>
      </c>
    </row>
    <row r="25" spans="1:11" ht="12">
      <c r="A25" s="93">
        <v>18</v>
      </c>
      <c r="B25" s="64">
        <f t="shared" si="2"/>
        <v>17.985878990921364</v>
      </c>
      <c r="C25" s="65">
        <f t="shared" si="2"/>
        <v>8.08051188988816</v>
      </c>
      <c r="D25" s="65">
        <f t="shared" si="2"/>
        <v>3.7561036758607926</v>
      </c>
      <c r="E25" s="66">
        <f t="shared" si="2"/>
        <v>1.8014398509481984</v>
      </c>
      <c r="G25" s="93">
        <v>18</v>
      </c>
      <c r="H25" s="69">
        <f aca="true" t="shared" si="4" ref="H25:K32">H24+B25</f>
        <v>820.1412100907858</v>
      </c>
      <c r="I25" s="65">
        <f t="shared" si="4"/>
        <v>612.7965874007459</v>
      </c>
      <c r="J25" s="65">
        <f t="shared" si="4"/>
        <v>481.21948162069606</v>
      </c>
      <c r="K25" s="66">
        <f t="shared" si="4"/>
        <v>392.7942405962072</v>
      </c>
    </row>
    <row r="26" spans="1:11" ht="12">
      <c r="A26" s="93">
        <v>19</v>
      </c>
      <c r="B26" s="64">
        <f t="shared" si="2"/>
        <v>16.350799082655783</v>
      </c>
      <c r="C26" s="65">
        <f t="shared" si="2"/>
        <v>7.026532078163617</v>
      </c>
      <c r="D26" s="65">
        <f t="shared" si="2"/>
        <v>3.1300863965506602</v>
      </c>
      <c r="E26" s="66">
        <f t="shared" si="2"/>
        <v>1.4411518807585588</v>
      </c>
      <c r="G26" s="93">
        <v>19</v>
      </c>
      <c r="H26" s="64">
        <f t="shared" si="4"/>
        <v>836.4920091734416</v>
      </c>
      <c r="I26" s="65">
        <f t="shared" si="4"/>
        <v>619.8231194789096</v>
      </c>
      <c r="J26" s="65">
        <f t="shared" si="4"/>
        <v>484.3495680172467</v>
      </c>
      <c r="K26" s="66">
        <f t="shared" si="4"/>
        <v>394.2353924769658</v>
      </c>
    </row>
    <row r="27" spans="1:11" ht="12">
      <c r="A27" s="93">
        <v>20</v>
      </c>
      <c r="B27" s="64">
        <f t="shared" si="2"/>
        <v>14.864362802414348</v>
      </c>
      <c r="C27" s="65">
        <f t="shared" si="2"/>
        <v>6.11002789405532</v>
      </c>
      <c r="D27" s="65">
        <f t="shared" si="2"/>
        <v>2.6084053304588837</v>
      </c>
      <c r="E27" s="66">
        <f t="shared" si="2"/>
        <v>1.152921504606847</v>
      </c>
      <c r="G27" s="93">
        <v>20</v>
      </c>
      <c r="H27" s="64">
        <f t="shared" si="4"/>
        <v>851.356371975856</v>
      </c>
      <c r="I27" s="65">
        <f t="shared" si="4"/>
        <v>625.9331473729649</v>
      </c>
      <c r="J27" s="65">
        <f t="shared" si="4"/>
        <v>486.9579733477056</v>
      </c>
      <c r="K27" s="66">
        <f t="shared" si="4"/>
        <v>395.38831398157265</v>
      </c>
    </row>
    <row r="28" spans="1:11" ht="12">
      <c r="A28" s="93">
        <v>21</v>
      </c>
      <c r="B28" s="64">
        <f t="shared" si="2"/>
        <v>13.513057093103951</v>
      </c>
      <c r="C28" s="65">
        <f t="shared" si="2"/>
        <v>5.313067733961148</v>
      </c>
      <c r="D28" s="65">
        <f t="shared" si="2"/>
        <v>2.1736711087157365</v>
      </c>
      <c r="E28" s="66">
        <f t="shared" si="2"/>
        <v>0.9223372036854776</v>
      </c>
      <c r="G28" s="93">
        <v>21</v>
      </c>
      <c r="H28" s="64">
        <f t="shared" si="4"/>
        <v>864.8694290689599</v>
      </c>
      <c r="I28" s="65">
        <f t="shared" si="4"/>
        <v>631.246215106926</v>
      </c>
      <c r="J28" s="65">
        <f t="shared" si="4"/>
        <v>489.1316444564213</v>
      </c>
      <c r="K28" s="66">
        <f t="shared" si="4"/>
        <v>396.3106511852581</v>
      </c>
    </row>
    <row r="29" spans="1:11" ht="12">
      <c r="A29" s="93">
        <v>22</v>
      </c>
      <c r="B29" s="64">
        <f t="shared" si="2"/>
        <v>12.284597357367227</v>
      </c>
      <c r="C29" s="65">
        <f t="shared" si="2"/>
        <v>4.620058899096651</v>
      </c>
      <c r="D29" s="65">
        <f t="shared" si="2"/>
        <v>1.8113925905964472</v>
      </c>
      <c r="E29" s="66">
        <f t="shared" si="2"/>
        <v>0.737869762948382</v>
      </c>
      <c r="G29" s="93">
        <v>22</v>
      </c>
      <c r="H29" s="64">
        <f t="shared" si="4"/>
        <v>877.1540264263272</v>
      </c>
      <c r="I29" s="65">
        <f t="shared" si="4"/>
        <v>635.8662740060226</v>
      </c>
      <c r="J29" s="65">
        <f t="shared" si="4"/>
        <v>490.94303704701775</v>
      </c>
      <c r="K29" s="66">
        <f t="shared" si="4"/>
        <v>397.0485209482065</v>
      </c>
    </row>
    <row r="30" spans="1:11" ht="12">
      <c r="A30" s="93">
        <v>23</v>
      </c>
      <c r="B30" s="64">
        <f t="shared" si="2"/>
        <v>11.167815779424751</v>
      </c>
      <c r="C30" s="65">
        <f t="shared" si="2"/>
        <v>4.01744252095361</v>
      </c>
      <c r="D30" s="65">
        <f t="shared" si="2"/>
        <v>1.5094938254970394</v>
      </c>
      <c r="E30" s="66">
        <f t="shared" si="2"/>
        <v>0.5902958103587057</v>
      </c>
      <c r="G30" s="93">
        <v>23</v>
      </c>
      <c r="H30" s="64">
        <f t="shared" si="4"/>
        <v>888.3218422057519</v>
      </c>
      <c r="I30" s="65">
        <f t="shared" si="4"/>
        <v>639.8837165269763</v>
      </c>
      <c r="J30" s="65">
        <f t="shared" si="4"/>
        <v>492.4525308725148</v>
      </c>
      <c r="K30" s="66">
        <f t="shared" si="4"/>
        <v>397.6388167585652</v>
      </c>
    </row>
    <row r="31" spans="1:11" ht="12">
      <c r="A31" s="93">
        <v>24</v>
      </c>
      <c r="B31" s="64">
        <f t="shared" si="2"/>
        <v>10.152559799477048</v>
      </c>
      <c r="C31" s="65">
        <f t="shared" si="2"/>
        <v>3.493428279090096</v>
      </c>
      <c r="D31" s="65">
        <f t="shared" si="2"/>
        <v>1.257911521247533</v>
      </c>
      <c r="E31" s="66">
        <f t="shared" si="2"/>
        <v>0.47223664828696454</v>
      </c>
      <c r="G31" s="93">
        <v>24</v>
      </c>
      <c r="H31" s="69">
        <f t="shared" si="4"/>
        <v>898.474402005229</v>
      </c>
      <c r="I31" s="65">
        <f t="shared" si="4"/>
        <v>643.3771448060663</v>
      </c>
      <c r="J31" s="65">
        <f t="shared" si="4"/>
        <v>493.7104423937623</v>
      </c>
      <c r="K31" s="66">
        <f t="shared" si="4"/>
        <v>398.1110534068522</v>
      </c>
    </row>
    <row r="32" spans="1:11" ht="12">
      <c r="A32" s="94">
        <v>25</v>
      </c>
      <c r="B32" s="70">
        <f>100/(1+B$6)^$A32</f>
        <v>9.229599817706406</v>
      </c>
      <c r="C32" s="71">
        <f t="shared" si="2"/>
        <v>3.03776372094791</v>
      </c>
      <c r="D32" s="71">
        <f t="shared" si="2"/>
        <v>1.0482596010396106</v>
      </c>
      <c r="E32" s="72">
        <f t="shared" si="2"/>
        <v>0.3777893186295716</v>
      </c>
      <c r="G32" s="94">
        <v>25</v>
      </c>
      <c r="H32" s="70">
        <f t="shared" si="4"/>
        <v>907.7040018229354</v>
      </c>
      <c r="I32" s="71">
        <f t="shared" si="4"/>
        <v>646.4149085270143</v>
      </c>
      <c r="J32" s="71">
        <f t="shared" si="4"/>
        <v>494.7587019948019</v>
      </c>
      <c r="K32" s="72">
        <f t="shared" si="4"/>
        <v>398.4888427254818</v>
      </c>
    </row>
    <row r="33" ht="12"/>
    <row r="34" spans="1:5" ht="12">
      <c r="A34" s="73" t="s">
        <v>77</v>
      </c>
      <c r="B34" s="74">
        <f>SUM(B8:B32)</f>
        <v>907.7040018229354</v>
      </c>
      <c r="C34" s="74">
        <f>SUM(C8:C32)</f>
        <v>646.4149085270143</v>
      </c>
      <c r="D34" s="74">
        <f>SUM(D8:D32)</f>
        <v>494.7587019948019</v>
      </c>
      <c r="E34" s="75">
        <f>SUM(E8:E32)</f>
        <v>398.4888427254818</v>
      </c>
    </row>
    <row r="35" spans="1:11" ht="12">
      <c r="A35" s="78" t="s">
        <v>78</v>
      </c>
      <c r="B35" s="65">
        <f>100/B6</f>
        <v>1000</v>
      </c>
      <c r="C35" s="65">
        <f>100/C6</f>
        <v>666.6666666666667</v>
      </c>
      <c r="D35" s="65">
        <f>100/D6</f>
        <v>500</v>
      </c>
      <c r="E35" s="66">
        <f>100/E6</f>
        <v>400</v>
      </c>
      <c r="G35" s="82"/>
      <c r="H35" s="83"/>
      <c r="I35" s="83"/>
      <c r="J35" s="83"/>
      <c r="K35" s="83"/>
    </row>
    <row r="36" spans="1:5" ht="12">
      <c r="A36" s="76" t="s">
        <v>80</v>
      </c>
      <c r="B36" s="79">
        <f>B35/B34</f>
        <v>1.101680721900209</v>
      </c>
      <c r="C36" s="79">
        <f>C35/C34</f>
        <v>1.0313293488013762</v>
      </c>
      <c r="D36" s="79">
        <f>D35/D34</f>
        <v>1.0105936449102682</v>
      </c>
      <c r="E36" s="79">
        <f>E35/E34</f>
        <v>1.003792219787592</v>
      </c>
    </row>
    <row r="37" spans="8:11" ht="12">
      <c r="H37" s="100" t="s">
        <v>82</v>
      </c>
      <c r="I37" s="99"/>
      <c r="J37" s="101"/>
      <c r="K37" s="101"/>
    </row>
    <row r="38" spans="7:11" ht="12">
      <c r="G38" s="82" t="s">
        <v>85</v>
      </c>
      <c r="H38" s="102">
        <f>H6</f>
        <v>0.1</v>
      </c>
      <c r="I38" s="102">
        <f>I6</f>
        <v>0.15</v>
      </c>
      <c r="J38" s="102">
        <f>J6</f>
        <v>0.2</v>
      </c>
      <c r="K38" s="102">
        <f>K6</f>
        <v>0.25</v>
      </c>
    </row>
    <row r="39" spans="7:11" ht="12">
      <c r="G39" s="81" t="s">
        <v>83</v>
      </c>
      <c r="H39" s="83">
        <f>B35</f>
        <v>1000</v>
      </c>
      <c r="I39" s="83">
        <f>C35</f>
        <v>666.6666666666667</v>
      </c>
      <c r="J39" s="83">
        <f>D35</f>
        <v>500</v>
      </c>
      <c r="K39" s="83">
        <f>E35</f>
        <v>400</v>
      </c>
    </row>
    <row r="40" spans="7:11" ht="12">
      <c r="G40" s="81" t="s">
        <v>88</v>
      </c>
      <c r="H40" s="83">
        <f>H17</f>
        <v>614.456710570468</v>
      </c>
      <c r="I40" s="83">
        <f>I17</f>
        <v>501.876862585423</v>
      </c>
      <c r="J40" s="83">
        <f>J17</f>
        <v>419.2472085550772</v>
      </c>
      <c r="K40" s="83">
        <f>K17</f>
        <v>357.05032704</v>
      </c>
    </row>
    <row r="41" spans="7:11" ht="12">
      <c r="G41" s="105" t="s">
        <v>92</v>
      </c>
      <c r="H41" s="95">
        <f>H$39/H40-1</f>
        <v>0.6274539488251167</v>
      </c>
      <c r="I41" s="95">
        <f>I$39/I40-1</f>
        <v>0.3283470834505653</v>
      </c>
      <c r="J41" s="95">
        <f>J$39/J40-1</f>
        <v>0.19261378441429544</v>
      </c>
      <c r="K41" s="95">
        <f>K$39/K40-1</f>
        <v>0.12029024960167134</v>
      </c>
    </row>
    <row r="42" spans="7:11" ht="12">
      <c r="G42" s="81" t="s">
        <v>89</v>
      </c>
      <c r="H42" s="83">
        <f>H27</f>
        <v>851.356371975856</v>
      </c>
      <c r="I42" s="83">
        <f>I27</f>
        <v>625.9331473729649</v>
      </c>
      <c r="J42" s="83">
        <f>J27</f>
        <v>486.9579733477056</v>
      </c>
      <c r="K42" s="83">
        <f>K27</f>
        <v>395.38831398157265</v>
      </c>
    </row>
    <row r="43" spans="7:11" ht="12">
      <c r="G43" s="81" t="s">
        <v>90</v>
      </c>
      <c r="H43" s="95">
        <f>H$39/H42-1</f>
        <v>0.17459624772545834</v>
      </c>
      <c r="I43" s="95">
        <f>I$39/I42-1</f>
        <v>0.06507646937162548</v>
      </c>
      <c r="J43" s="95">
        <f>J$39/J42-1</f>
        <v>0.0267826534652138</v>
      </c>
      <c r="K43" s="95">
        <f>K$39/K42-1</f>
        <v>0.011663688215737933</v>
      </c>
    </row>
    <row r="45" spans="7:11" ht="12">
      <c r="G45" s="81" t="s">
        <v>86</v>
      </c>
      <c r="H45" s="57">
        <v>25</v>
      </c>
      <c r="I45" s="57">
        <v>17</v>
      </c>
      <c r="J45" s="57">
        <v>13</v>
      </c>
      <c r="K45" s="57">
        <v>11</v>
      </c>
    </row>
    <row r="46" spans="7:11" ht="12">
      <c r="G46" s="81" t="s">
        <v>91</v>
      </c>
      <c r="H46" s="83">
        <f>H39/1.1</f>
        <v>909.090909090909</v>
      </c>
      <c r="I46" s="83">
        <f>I39/1.1</f>
        <v>606.0606060606061</v>
      </c>
      <c r="J46" s="83">
        <f>J39/1.1</f>
        <v>454.5454545454545</v>
      </c>
      <c r="K46" s="83">
        <f>K39/1.1</f>
        <v>363.6363636363636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Masia</dc:creator>
  <cp:keywords/>
  <dc:description/>
  <cp:lastModifiedBy>IESE</cp:lastModifiedBy>
  <cp:lastPrinted>2011-11-08T17:32:02Z</cp:lastPrinted>
  <dcterms:created xsi:type="dcterms:W3CDTF">2009-12-25T12:38:21Z</dcterms:created>
  <dcterms:modified xsi:type="dcterms:W3CDTF">2012-02-02T11:07:11Z</dcterms:modified>
  <cp:category/>
  <cp:version/>
  <cp:contentType/>
  <cp:contentStatus/>
</cp:coreProperties>
</file>