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c2a77bd1854cf92/Documentos/Profissional/01 - ISE/07 - Traduções/Livros/Finanças para Executivos/Planilhas Abascal/"/>
    </mc:Choice>
  </mc:AlternateContent>
  <xr:revisionPtr revIDLastSave="25" documentId="8_{C9310E13-61C8-4258-B5F0-EA2B6DB710FA}" xr6:coauthVersionLast="45" xr6:coauthVersionMax="45" xr10:uidLastSave="{E77C8807-5A54-4D36-842C-D18FC5C7BA87}"/>
  <bookViews>
    <workbookView xWindow="2196" yWindow="2196" windowWidth="17280" windowHeight="9060" tabRatio="642" activeTab="2" xr2:uid="{00000000-000D-0000-FFFF-FFFF00000000}"/>
  </bookViews>
  <sheets>
    <sheet name="Exh 1 Eng" sheetId="5" r:id="rId1"/>
    <sheet name="Anex 1 Esp" sheetId="19" r:id="rId2"/>
    <sheet name="Anex 1 Port" sheetId="29" r:id="rId3"/>
    <sheet name="Fig 1-3" sheetId="22" r:id="rId4"/>
    <sheet name="Questions" sheetId="23" r:id="rId5"/>
    <sheet name="Anexo 2" sheetId="25" r:id="rId6"/>
    <sheet name="Anexo 3 " sheetId="26" r:id="rId7"/>
    <sheet name="Planilha1" sheetId="28" r:id="rId8"/>
  </sheets>
  <definedNames>
    <definedName name="_xlnm.Print_Area" localSheetId="1">'Anex 1 Esp'!$A$1:$H$75</definedName>
    <definedName name="_xlnm.Print_Area" localSheetId="2">'Anex 1 Port'!$A$1:$H$75</definedName>
    <definedName name="_xlnm.Print_Area" localSheetId="5">'Anexo 2'!$A$3:$D$42</definedName>
    <definedName name="_xlnm.Print_Area" localSheetId="6">'Anexo 3 '!$A$4:$D$45</definedName>
    <definedName name="_xlnm.Print_Area" localSheetId="0">'Exh 1 Eng'!$A$1:$H$75</definedName>
    <definedName name="solver_adj" localSheetId="1" hidden="1">'Anex 1 Esp'!$D$9</definedName>
    <definedName name="solver_adj" localSheetId="2" hidden="1">'Anex 1 Port'!$D$9</definedName>
    <definedName name="solver_adj" localSheetId="0" hidden="1">'Exh 1 Eng'!$D$8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" hidden="1">100</definedName>
    <definedName name="solver_itr" localSheetId="2" hidden="1">100</definedName>
    <definedName name="solver_itr" localSheetId="0" hidden="1">100</definedName>
    <definedName name="solver_lin" localSheetId="1" hidden="1">2</definedName>
    <definedName name="solver_lin" localSheetId="2" hidden="1">2</definedName>
    <definedName name="solver_lin" localSheetId="0" hidden="1">2</definedName>
    <definedName name="solver_neg" localSheetId="1" hidden="1">2</definedName>
    <definedName name="solver_neg" localSheetId="2" hidden="1">2</definedName>
    <definedName name="solver_neg" localSheetId="0" hidden="1">2</definedName>
    <definedName name="solver_num" localSheetId="1" hidden="1">0</definedName>
    <definedName name="solver_num" localSheetId="2" hidden="1">0</definedName>
    <definedName name="solver_num" localSheetId="0" hidden="1">0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" hidden="1">'Anex 1 Esp'!$D$13</definedName>
    <definedName name="solver_opt" localSheetId="2" hidden="1">'Anex 1 Port'!$D$13</definedName>
    <definedName name="solver_opt" localSheetId="0" hidden="1">'Exh 1 Eng'!$D$15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scl" localSheetId="1" hidden="1">2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tim" localSheetId="1" hidden="1">100</definedName>
    <definedName name="solver_tim" localSheetId="2" hidden="1">100</definedName>
    <definedName name="solver_tim" localSheetId="0" hidden="1">100</definedName>
    <definedName name="solver_tol" localSheetId="1" hidden="1">0.05</definedName>
    <definedName name="solver_tol" localSheetId="2" hidden="1">0.05</definedName>
    <definedName name="solver_tol" localSheetId="0" hidden="1">0.05</definedName>
    <definedName name="solver_typ" localSheetId="1" hidden="1">3</definedName>
    <definedName name="solver_typ" localSheetId="2" hidden="1">3</definedName>
    <definedName name="solver_typ" localSheetId="0" hidden="1">3</definedName>
    <definedName name="solver_val" localSheetId="1" hidden="1">2000</definedName>
    <definedName name="solver_val" localSheetId="2" hidden="1">2000</definedName>
    <definedName name="solver_val" localSheetId="0" hidden="1">0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23" l="1"/>
  <c r="B27" i="23" s="1"/>
  <c r="B28" i="23" s="1"/>
  <c r="B29" i="23" s="1"/>
  <c r="D25" i="23" s="1"/>
  <c r="D26" i="23" s="1"/>
  <c r="D27" i="23" s="1"/>
  <c r="D28" i="23" s="1"/>
  <c r="D29" i="23" s="1"/>
  <c r="F25" i="23" s="1"/>
  <c r="F26" i="23" s="1"/>
  <c r="F27" i="23" s="1"/>
  <c r="F28" i="23" s="1"/>
  <c r="F29" i="23" s="1"/>
  <c r="H25" i="23" s="1"/>
  <c r="H26" i="23" s="1"/>
  <c r="H27" i="23" s="1"/>
  <c r="H28" i="23" s="1"/>
  <c r="H29" i="23" s="1"/>
  <c r="J25" i="23" s="1"/>
  <c r="J26" i="23" s="1"/>
  <c r="J27" i="23" s="1"/>
  <c r="J28" i="23" s="1"/>
  <c r="J29" i="23" s="1"/>
  <c r="L25" i="23" s="1"/>
  <c r="L26" i="23" s="1"/>
  <c r="L27" i="23" s="1"/>
  <c r="L28" i="23" s="1"/>
  <c r="L29" i="23" s="1"/>
  <c r="G85" i="22" l="1"/>
  <c r="E85" i="22"/>
  <c r="S82" i="22"/>
  <c r="Q82" i="22"/>
  <c r="S81" i="22"/>
  <c r="Q81" i="22"/>
  <c r="Z78" i="22" s="1"/>
  <c r="S80" i="22"/>
  <c r="S83" i="22" s="1"/>
  <c r="Q80" i="22"/>
  <c r="C85" i="29"/>
  <c r="D85" i="29" s="1"/>
  <c r="C84" i="29"/>
  <c r="D84" i="29" s="1"/>
  <c r="B54" i="29"/>
  <c r="G51" i="29"/>
  <c r="B51" i="29"/>
  <c r="C43" i="29"/>
  <c r="B39" i="29"/>
  <c r="B70" i="29" s="1"/>
  <c r="C35" i="29"/>
  <c r="C54" i="29" s="1"/>
  <c r="B32" i="29"/>
  <c r="B30" i="29"/>
  <c r="D18" i="29"/>
  <c r="C18" i="29"/>
  <c r="B10" i="29"/>
  <c r="F10" i="29" s="1"/>
  <c r="B8" i="29"/>
  <c r="D7" i="29"/>
  <c r="C7" i="29"/>
  <c r="C8" i="29" s="1"/>
  <c r="B7" i="29"/>
  <c r="F7" i="29" s="1"/>
  <c r="F6" i="29"/>
  <c r="B4" i="29"/>
  <c r="F4" i="29" s="1"/>
  <c r="F3" i="29"/>
  <c r="C3" i="29"/>
  <c r="D3" i="29" s="1"/>
  <c r="F2" i="29"/>
  <c r="C2" i="29"/>
  <c r="C51" i="29" s="1"/>
  <c r="C4" i="28"/>
  <c r="B16" i="23"/>
  <c r="B17" i="23"/>
  <c r="B18" i="23" s="1"/>
  <c r="B19" i="23" s="1"/>
  <c r="D15" i="23" s="1"/>
  <c r="D16" i="23" s="1"/>
  <c r="D17" i="23" s="1"/>
  <c r="D18" i="23" s="1"/>
  <c r="D19" i="23" s="1"/>
  <c r="F15" i="23" s="1"/>
  <c r="F16" i="23" s="1"/>
  <c r="F17" i="23" s="1"/>
  <c r="F18" i="23" s="1"/>
  <c r="F19" i="23" s="1"/>
  <c r="H15" i="23" s="1"/>
  <c r="H16" i="23" s="1"/>
  <c r="H17" i="23" s="1"/>
  <c r="H18" i="23" s="1"/>
  <c r="H19" i="23" s="1"/>
  <c r="J15" i="23" s="1"/>
  <c r="J16" i="23" s="1"/>
  <c r="J17" i="23" s="1"/>
  <c r="J18" i="23" s="1"/>
  <c r="J19" i="23" s="1"/>
  <c r="L15" i="23" s="1"/>
  <c r="L16" i="23" s="1"/>
  <c r="L17" i="23" s="1"/>
  <c r="L18" i="23" s="1"/>
  <c r="L19" i="23" s="1"/>
  <c r="B6" i="23"/>
  <c r="B7" i="23" s="1"/>
  <c r="B8" i="23" s="1"/>
  <c r="B9" i="23" s="1"/>
  <c r="D5" i="23" s="1"/>
  <c r="D6" i="23" s="1"/>
  <c r="D7" i="23" s="1"/>
  <c r="D8" i="23" s="1"/>
  <c r="D9" i="23" s="1"/>
  <c r="F5" i="23" s="1"/>
  <c r="F6" i="23" s="1"/>
  <c r="F7" i="23" s="1"/>
  <c r="F8" i="23" s="1"/>
  <c r="F9" i="23" s="1"/>
  <c r="H5" i="23" s="1"/>
  <c r="H6" i="23" s="1"/>
  <c r="H7" i="23" s="1"/>
  <c r="H8" i="23" s="1"/>
  <c r="H9" i="23" s="1"/>
  <c r="J5" i="23" s="1"/>
  <c r="J6" i="23" s="1"/>
  <c r="J7" i="23" s="1"/>
  <c r="J8" i="23" s="1"/>
  <c r="J9" i="23" s="1"/>
  <c r="L5" i="23" s="1"/>
  <c r="L6" i="23" s="1"/>
  <c r="L7" i="23" s="1"/>
  <c r="L8" i="23" s="1"/>
  <c r="L9" i="23" s="1"/>
  <c r="A30" i="5"/>
  <c r="B39" i="5"/>
  <c r="B70" i="5" s="1"/>
  <c r="B32" i="5"/>
  <c r="B68" i="5" s="1"/>
  <c r="B39" i="19"/>
  <c r="B32" i="19"/>
  <c r="B68" i="19"/>
  <c r="G51" i="19"/>
  <c r="B51" i="19"/>
  <c r="G57" i="22"/>
  <c r="E57" i="22"/>
  <c r="S52" i="22"/>
  <c r="S53" i="22"/>
  <c r="S54" i="22"/>
  <c r="Q52" i="22"/>
  <c r="Q53" i="22"/>
  <c r="Z50" i="22" s="1"/>
  <c r="Q54" i="22"/>
  <c r="Q24" i="22"/>
  <c r="Z21" i="22" s="1"/>
  <c r="S25" i="22"/>
  <c r="S24" i="22"/>
  <c r="Q25" i="22"/>
  <c r="S23" i="22"/>
  <c r="Q23" i="22"/>
  <c r="F2" i="19"/>
  <c r="C2" i="19"/>
  <c r="C51" i="19" s="1"/>
  <c r="F2" i="5"/>
  <c r="C2" i="5"/>
  <c r="D2" i="5" s="1"/>
  <c r="G28" i="22"/>
  <c r="E28" i="22"/>
  <c r="G51" i="5"/>
  <c r="B30" i="5"/>
  <c r="B51" i="5"/>
  <c r="D7" i="5"/>
  <c r="D8" i="5" s="1"/>
  <c r="C7" i="5"/>
  <c r="C8" i="5" s="1"/>
  <c r="B7" i="5"/>
  <c r="B8" i="5" s="1"/>
  <c r="C3" i="5"/>
  <c r="C4" i="5" s="1"/>
  <c r="B4" i="5"/>
  <c r="B5" i="5" s="1"/>
  <c r="C3" i="19"/>
  <c r="C4" i="19" s="1"/>
  <c r="C32" i="19"/>
  <c r="C68" i="19" s="1"/>
  <c r="F3" i="19"/>
  <c r="B4" i="19"/>
  <c r="F4" i="19" s="1"/>
  <c r="F6" i="19"/>
  <c r="B7" i="19"/>
  <c r="C7" i="19"/>
  <c r="C8" i="19"/>
  <c r="D7" i="19"/>
  <c r="D8" i="19" s="1"/>
  <c r="B10" i="19"/>
  <c r="F10" i="19" s="1"/>
  <c r="C18" i="19"/>
  <c r="D18" i="19"/>
  <c r="B30" i="19"/>
  <c r="C35" i="19"/>
  <c r="C43" i="19"/>
  <c r="D43" i="19"/>
  <c r="B54" i="19"/>
  <c r="C84" i="19"/>
  <c r="C10" i="19" s="1"/>
  <c r="C85" i="19"/>
  <c r="D85" i="19"/>
  <c r="C35" i="5"/>
  <c r="C53" i="5" s="1"/>
  <c r="B53" i="5"/>
  <c r="C43" i="5"/>
  <c r="D43" i="5"/>
  <c r="G43" i="5" s="1"/>
  <c r="F6" i="5"/>
  <c r="B10" i="5"/>
  <c r="F10" i="5" s="1"/>
  <c r="C84" i="5"/>
  <c r="D84" i="5" s="1"/>
  <c r="C10" i="5"/>
  <c r="G10" i="5" s="1"/>
  <c r="F3" i="5"/>
  <c r="C18" i="5"/>
  <c r="D18" i="5"/>
  <c r="C85" i="5"/>
  <c r="D85" i="5" s="1"/>
  <c r="G7" i="19"/>
  <c r="G2" i="19"/>
  <c r="D3" i="19"/>
  <c r="H3" i="19" s="1"/>
  <c r="D32" i="19"/>
  <c r="D68" i="19" s="1"/>
  <c r="D84" i="19"/>
  <c r="G6" i="19"/>
  <c r="H6" i="19"/>
  <c r="D2" i="19"/>
  <c r="D30" i="19" s="1"/>
  <c r="G43" i="19"/>
  <c r="H7" i="19"/>
  <c r="C54" i="19"/>
  <c r="B33" i="5"/>
  <c r="G2" i="5"/>
  <c r="B70" i="19"/>
  <c r="G6" i="5"/>
  <c r="G7" i="5"/>
  <c r="G3" i="5"/>
  <c r="D35" i="19"/>
  <c r="D10" i="19" s="1"/>
  <c r="B33" i="19"/>
  <c r="B69" i="5"/>
  <c r="B69" i="19"/>
  <c r="G4" i="19" l="1"/>
  <c r="C33" i="19"/>
  <c r="G8" i="5"/>
  <c r="C20" i="5"/>
  <c r="Z79" i="22"/>
  <c r="C5" i="19"/>
  <c r="D4" i="19"/>
  <c r="D33" i="19" s="1"/>
  <c r="C49" i="5"/>
  <c r="G3" i="19"/>
  <c r="Z22" i="22"/>
  <c r="Z23" i="22" s="1"/>
  <c r="Q26" i="22"/>
  <c r="G32" i="19"/>
  <c r="D35" i="5"/>
  <c r="S26" i="22"/>
  <c r="C32" i="29"/>
  <c r="C68" i="29" s="1"/>
  <c r="B20" i="5"/>
  <c r="F8" i="5"/>
  <c r="D30" i="5"/>
  <c r="D51" i="5" s="1"/>
  <c r="H2" i="5"/>
  <c r="B19" i="5"/>
  <c r="B9" i="5"/>
  <c r="F5" i="5"/>
  <c r="G4" i="5"/>
  <c r="C5" i="5"/>
  <c r="C19" i="5" s="1"/>
  <c r="C21" i="5"/>
  <c r="H2" i="19"/>
  <c r="B5" i="19"/>
  <c r="F5" i="19" s="1"/>
  <c r="S55" i="22"/>
  <c r="B33" i="29"/>
  <c r="B69" i="29" s="1"/>
  <c r="G35" i="19"/>
  <c r="C30" i="5"/>
  <c r="C51" i="5" s="1"/>
  <c r="D51" i="19"/>
  <c r="D3" i="5"/>
  <c r="D54" i="19"/>
  <c r="G54" i="19" s="1"/>
  <c r="F4" i="5"/>
  <c r="C30" i="19"/>
  <c r="B5" i="29"/>
  <c r="B19" i="29" s="1"/>
  <c r="C32" i="5"/>
  <c r="C68" i="5" s="1"/>
  <c r="F7" i="5"/>
  <c r="G3" i="29"/>
  <c r="Z80" i="22"/>
  <c r="Q83" i="22"/>
  <c r="C20" i="29"/>
  <c r="G8" i="29"/>
  <c r="F5" i="29"/>
  <c r="G2" i="29"/>
  <c r="C4" i="29"/>
  <c r="C5" i="29" s="1"/>
  <c r="G6" i="29"/>
  <c r="D35" i="29"/>
  <c r="D10" i="29" s="1"/>
  <c r="H6" i="29"/>
  <c r="D4" i="29"/>
  <c r="D32" i="29"/>
  <c r="H3" i="29"/>
  <c r="H7" i="29"/>
  <c r="D8" i="29"/>
  <c r="D43" i="29"/>
  <c r="B68" i="29"/>
  <c r="F8" i="29"/>
  <c r="B20" i="29"/>
  <c r="C21" i="29"/>
  <c r="G35" i="29"/>
  <c r="C10" i="29"/>
  <c r="D2" i="29"/>
  <c r="G7" i="29"/>
  <c r="B9" i="29"/>
  <c r="C30" i="29"/>
  <c r="D69" i="19"/>
  <c r="G33" i="19"/>
  <c r="G10" i="19"/>
  <c r="C49" i="19"/>
  <c r="C48" i="19"/>
  <c r="C39" i="19" s="1"/>
  <c r="C69" i="19"/>
  <c r="D21" i="19"/>
  <c r="D20" i="19"/>
  <c r="H8" i="19"/>
  <c r="Z51" i="22"/>
  <c r="Z52" i="22" s="1"/>
  <c r="D49" i="19"/>
  <c r="H10" i="19"/>
  <c r="H3" i="5"/>
  <c r="D32" i="5"/>
  <c r="H6" i="5"/>
  <c r="G35" i="5"/>
  <c r="D53" i="5"/>
  <c r="G53" i="5" s="1"/>
  <c r="D10" i="5"/>
  <c r="C20" i="19"/>
  <c r="C9" i="19"/>
  <c r="G8" i="19"/>
  <c r="B11" i="5"/>
  <c r="D48" i="19"/>
  <c r="D39" i="19" s="1"/>
  <c r="D5" i="19"/>
  <c r="F7" i="19"/>
  <c r="B8" i="19"/>
  <c r="D21" i="5"/>
  <c r="H8" i="5"/>
  <c r="Q55" i="22"/>
  <c r="C33" i="5"/>
  <c r="C9" i="5" l="1"/>
  <c r="G5" i="19"/>
  <c r="C19" i="19"/>
  <c r="H4" i="19"/>
  <c r="G5" i="5"/>
  <c r="G4" i="29"/>
  <c r="B19" i="19"/>
  <c r="D5" i="5"/>
  <c r="D20" i="5"/>
  <c r="D4" i="5"/>
  <c r="H7" i="5"/>
  <c r="B22" i="5"/>
  <c r="F9" i="5"/>
  <c r="C33" i="29"/>
  <c r="C48" i="29" s="1"/>
  <c r="C39" i="29" s="1"/>
  <c r="D54" i="29"/>
  <c r="G54" i="29" s="1"/>
  <c r="C19" i="29"/>
  <c r="C9" i="29"/>
  <c r="G5" i="29"/>
  <c r="H10" i="29"/>
  <c r="D49" i="29"/>
  <c r="C69" i="29"/>
  <c r="G32" i="29"/>
  <c r="D68" i="29"/>
  <c r="D51" i="29"/>
  <c r="D30" i="29"/>
  <c r="H2" i="29"/>
  <c r="G43" i="29"/>
  <c r="C70" i="29"/>
  <c r="D33" i="29"/>
  <c r="D48" i="29" s="1"/>
  <c r="D39" i="29" s="1"/>
  <c r="H4" i="29"/>
  <c r="F9" i="29"/>
  <c r="B22" i="29"/>
  <c r="B11" i="29"/>
  <c r="C49" i="29"/>
  <c r="G10" i="29"/>
  <c r="D20" i="29"/>
  <c r="D21" i="29"/>
  <c r="H8" i="29"/>
  <c r="D5" i="29"/>
  <c r="F8" i="19"/>
  <c r="B20" i="19"/>
  <c r="C69" i="5"/>
  <c r="F11" i="5"/>
  <c r="C70" i="19"/>
  <c r="B9" i="19"/>
  <c r="D9" i="19"/>
  <c r="D19" i="19"/>
  <c r="H5" i="19"/>
  <c r="G9" i="19"/>
  <c r="C11" i="19"/>
  <c r="C22" i="19"/>
  <c r="C48" i="5"/>
  <c r="C39" i="5" s="1"/>
  <c r="D70" i="19"/>
  <c r="G39" i="19"/>
  <c r="C21" i="19"/>
  <c r="H10" i="5"/>
  <c r="D49" i="5"/>
  <c r="G32" i="5"/>
  <c r="D68" i="5"/>
  <c r="C11" i="5"/>
  <c r="C22" i="5"/>
  <c r="G9" i="5"/>
  <c r="D19" i="5" l="1"/>
  <c r="H5" i="5"/>
  <c r="D9" i="5"/>
  <c r="D33" i="5"/>
  <c r="H4" i="5"/>
  <c r="F11" i="29"/>
  <c r="G33" i="29"/>
  <c r="D69" i="29"/>
  <c r="D70" i="29"/>
  <c r="G39" i="29"/>
  <c r="H5" i="29"/>
  <c r="D19" i="29"/>
  <c r="D9" i="29"/>
  <c r="C22" i="29"/>
  <c r="C11" i="29"/>
  <c r="G9" i="29"/>
  <c r="G11" i="19"/>
  <c r="F9" i="19"/>
  <c r="B22" i="19"/>
  <c r="B11" i="19"/>
  <c r="G11" i="5"/>
  <c r="C70" i="5"/>
  <c r="D22" i="19"/>
  <c r="H9" i="19"/>
  <c r="D11" i="19"/>
  <c r="D69" i="5" l="1"/>
  <c r="G33" i="5"/>
  <c r="D48" i="5"/>
  <c r="D39" i="5" s="1"/>
  <c r="H9" i="5"/>
  <c r="D11" i="5"/>
  <c r="H11" i="5" s="1"/>
  <c r="D22" i="5"/>
  <c r="H9" i="29"/>
  <c r="D11" i="29"/>
  <c r="D22" i="29"/>
  <c r="G11" i="29"/>
  <c r="F11" i="19"/>
  <c r="H11" i="19"/>
  <c r="D70" i="5" l="1"/>
  <c r="G39" i="5"/>
  <c r="H11" i="29"/>
  <c r="C36" i="29" l="1"/>
  <c r="C34" i="29"/>
  <c r="G58" i="29"/>
  <c r="D58" i="29"/>
  <c r="G45" i="19"/>
  <c r="D45" i="19"/>
  <c r="G53" i="19"/>
  <c r="D53" i="19"/>
  <c r="G52" i="5"/>
  <c r="D52" i="5"/>
  <c r="B36" i="5"/>
  <c r="B34" i="5"/>
  <c r="G63" i="5"/>
  <c r="C36" i="5"/>
  <c r="C34" i="5"/>
  <c r="G12" i="19"/>
  <c r="H12" i="19"/>
  <c r="B72" i="19"/>
  <c r="G14" i="5"/>
  <c r="G63" i="29"/>
  <c r="G64" i="19"/>
  <c r="D64" i="19"/>
  <c r="B58" i="19"/>
  <c r="F12" i="19"/>
  <c r="H12" i="5"/>
  <c r="G44" i="5"/>
  <c r="G52" i="19"/>
  <c r="C64" i="29"/>
  <c r="C63" i="29"/>
  <c r="C64" i="5"/>
  <c r="C63" i="5"/>
  <c r="D63" i="29"/>
  <c r="D64" i="29"/>
  <c r="G64" i="29"/>
  <c r="G45" i="5"/>
  <c r="D45" i="5"/>
  <c r="G31" i="29"/>
  <c r="B36" i="19"/>
  <c r="B34" i="19"/>
  <c r="C64" i="19"/>
  <c r="C63" i="19"/>
  <c r="B64" i="5"/>
  <c r="B63" i="5"/>
  <c r="G14" i="19"/>
  <c r="G12" i="5"/>
  <c r="C25" i="5"/>
  <c r="C54" i="5"/>
  <c r="C46" i="5"/>
  <c r="C31" i="5"/>
  <c r="C59" i="5"/>
  <c r="G53" i="29"/>
  <c r="D53" i="29"/>
  <c r="B52" i="29"/>
  <c r="B55" i="29"/>
  <c r="B25" i="29"/>
  <c r="B26" i="29"/>
  <c r="F15" i="29"/>
  <c r="B24" i="29"/>
  <c r="B23" i="29"/>
  <c r="G13" i="29"/>
  <c r="B71" i="5"/>
  <c r="B52" i="5"/>
  <c r="D44" i="29"/>
  <c r="G44" i="29"/>
  <c r="D72" i="19"/>
  <c r="F13" i="19"/>
  <c r="G41" i="29"/>
  <c r="C57" i="5"/>
  <c r="D63" i="19"/>
  <c r="G63" i="19"/>
  <c r="B57" i="5"/>
  <c r="F14" i="29"/>
  <c r="D25" i="29"/>
  <c r="D55" i="29"/>
  <c r="D72" i="5"/>
  <c r="G31" i="19"/>
  <c r="D57" i="5"/>
  <c r="G57" i="5"/>
  <c r="G31" i="5"/>
  <c r="D52" i="19"/>
  <c r="D55" i="19"/>
  <c r="D25" i="19"/>
  <c r="G12" i="29"/>
  <c r="H13" i="5"/>
  <c r="D34" i="29"/>
  <c r="D36" i="29"/>
  <c r="C42" i="5"/>
  <c r="C72" i="5"/>
  <c r="G58" i="19"/>
  <c r="D58" i="19"/>
  <c r="C72" i="29"/>
  <c r="D72" i="29"/>
  <c r="F14" i="19"/>
  <c r="H13" i="29"/>
  <c r="B72" i="29"/>
  <c r="B42" i="19"/>
  <c r="B46" i="19"/>
  <c r="B31" i="19"/>
  <c r="B52" i="19"/>
  <c r="B55" i="19"/>
  <c r="B25" i="19"/>
  <c r="B64" i="29"/>
  <c r="B63" i="29"/>
  <c r="B71" i="19"/>
  <c r="B53" i="19"/>
  <c r="F15" i="19"/>
  <c r="B26" i="19"/>
  <c r="B23" i="19"/>
  <c r="B24" i="19"/>
  <c r="G13" i="19"/>
  <c r="C23" i="19"/>
  <c r="C26" i="19"/>
  <c r="C24" i="19"/>
  <c r="C45" i="19"/>
  <c r="C15" i="19"/>
  <c r="G15" i="19"/>
  <c r="G41" i="19"/>
  <c r="D59" i="19"/>
  <c r="D74" i="19"/>
  <c r="D73" i="19"/>
  <c r="D57" i="19"/>
  <c r="G57" i="19"/>
  <c r="H12" i="29"/>
  <c r="H14" i="29"/>
  <c r="D23" i="29"/>
  <c r="D26" i="29"/>
  <c r="H15" i="29"/>
  <c r="D24" i="29"/>
  <c r="C24" i="5"/>
  <c r="C26" i="5"/>
  <c r="C23" i="5"/>
  <c r="G15" i="5"/>
  <c r="C15" i="5"/>
  <c r="C45" i="5"/>
  <c r="D23" i="5"/>
  <c r="D24" i="5"/>
  <c r="H15" i="5"/>
  <c r="D15" i="5"/>
  <c r="D26" i="5"/>
  <c r="H13" i="19"/>
  <c r="C71" i="29"/>
  <c r="C53" i="29"/>
  <c r="G15" i="29"/>
  <c r="C45" i="29"/>
  <c r="C26" i="29"/>
  <c r="C23" i="29"/>
  <c r="C15" i="29"/>
  <c r="C24" i="29"/>
  <c r="G57" i="29"/>
  <c r="D59" i="29"/>
  <c r="D74" i="29"/>
  <c r="D57" i="29"/>
  <c r="D73" i="29"/>
  <c r="F13" i="5"/>
  <c r="D58" i="5"/>
  <c r="D73" i="5"/>
  <c r="G56" i="5"/>
  <c r="D56" i="5"/>
  <c r="D74" i="5"/>
  <c r="C73" i="5"/>
  <c r="C58" i="5"/>
  <c r="C56" i="5"/>
  <c r="C74" i="5"/>
  <c r="G13" i="5"/>
  <c r="C71" i="19"/>
  <c r="C53" i="19"/>
  <c r="C73" i="29"/>
  <c r="C74" i="29"/>
  <c r="C57" i="29"/>
  <c r="C59" i="29"/>
  <c r="F12" i="5"/>
  <c r="B58" i="29"/>
  <c r="B15" i="29"/>
  <c r="B45" i="29"/>
  <c r="C44" i="29"/>
  <c r="C58" i="29"/>
  <c r="B59" i="29"/>
  <c r="B73" i="29"/>
  <c r="B57" i="29"/>
  <c r="B74" i="29"/>
  <c r="D71" i="5"/>
  <c r="G62" i="5"/>
  <c r="B58" i="5"/>
  <c r="B73" i="5"/>
  <c r="B56" i="5"/>
  <c r="B74" i="5"/>
  <c r="D42" i="19"/>
  <c r="D46" i="19"/>
  <c r="D31" i="19"/>
  <c r="D34" i="19"/>
  <c r="D36" i="19"/>
  <c r="G40" i="19"/>
  <c r="G40" i="5"/>
  <c r="B23" i="5"/>
  <c r="F15" i="5"/>
  <c r="B26" i="5"/>
  <c r="B24" i="5"/>
  <c r="B53" i="29"/>
  <c r="B71" i="29"/>
  <c r="B63" i="19"/>
  <c r="B64" i="19"/>
  <c r="D15" i="29"/>
  <c r="D45" i="29"/>
  <c r="G45" i="29"/>
  <c r="B72" i="5"/>
  <c r="D26" i="19"/>
  <c r="H15" i="19"/>
  <c r="D23" i="19"/>
  <c r="D15" i="19"/>
  <c r="D24" i="19"/>
  <c r="G14" i="29"/>
  <c r="D44" i="19"/>
  <c r="G44" i="19"/>
  <c r="B15" i="5"/>
  <c r="B45" i="5"/>
  <c r="C44" i="5"/>
  <c r="D44" i="5"/>
  <c r="D63" i="5"/>
  <c r="D64" i="5"/>
  <c r="G64" i="5"/>
  <c r="H14" i="19"/>
  <c r="D42" i="29"/>
  <c r="D46" i="29"/>
  <c r="D31" i="29"/>
  <c r="D52" i="29"/>
  <c r="G52" i="29"/>
  <c r="D25" i="5"/>
  <c r="D54" i="5"/>
  <c r="D71" i="29"/>
  <c r="G62" i="29"/>
  <c r="C59" i="19"/>
  <c r="C74" i="19"/>
  <c r="C57" i="19"/>
  <c r="C73" i="19"/>
  <c r="C72" i="19"/>
  <c r="D62" i="29"/>
  <c r="D41" i="29"/>
  <c r="D12" i="29"/>
  <c r="D13" i="29"/>
  <c r="D14" i="29"/>
  <c r="D40" i="29"/>
  <c r="G40" i="29"/>
  <c r="B73" i="19"/>
  <c r="B59" i="19"/>
  <c r="B57" i="19"/>
  <c r="B74" i="19"/>
  <c r="D34" i="5"/>
  <c r="D36" i="5"/>
  <c r="F12" i="29"/>
  <c r="F14" i="5"/>
  <c r="B36" i="29"/>
  <c r="B42" i="29"/>
  <c r="B46" i="29"/>
  <c r="B31" i="29"/>
  <c r="B34" i="29"/>
  <c r="B14" i="19"/>
  <c r="B40" i="19"/>
  <c r="B62" i="19"/>
  <c r="B41" i="19"/>
  <c r="B12" i="19"/>
  <c r="B13" i="19"/>
  <c r="B15" i="19"/>
  <c r="B45" i="19"/>
  <c r="C44" i="19"/>
  <c r="C58" i="19"/>
  <c r="C52" i="5"/>
  <c r="C41" i="5"/>
  <c r="C12" i="5"/>
  <c r="C13" i="5"/>
  <c r="C14" i="5"/>
  <c r="C40" i="5"/>
  <c r="C62" i="5"/>
  <c r="C71" i="5"/>
  <c r="C52" i="19"/>
  <c r="C55" i="19"/>
  <c r="C25" i="19"/>
  <c r="D42" i="5"/>
  <c r="D46" i="5"/>
  <c r="D31" i="5"/>
  <c r="D59" i="5"/>
  <c r="G59" i="5"/>
  <c r="H14" i="5"/>
  <c r="B14" i="29"/>
  <c r="B40" i="29"/>
  <c r="B62" i="29"/>
  <c r="B41" i="29"/>
  <c r="B12" i="29"/>
  <c r="B13" i="29"/>
  <c r="F13" i="29"/>
  <c r="C62" i="29"/>
  <c r="C41" i="29"/>
  <c r="C12" i="29"/>
  <c r="C13" i="29"/>
  <c r="C14" i="29"/>
  <c r="C40" i="29"/>
  <c r="C42" i="29"/>
  <c r="C46" i="29"/>
  <c r="C31" i="29"/>
  <c r="C52" i="29"/>
  <c r="C55" i="29"/>
  <c r="C25" i="29"/>
  <c r="D12" i="5"/>
  <c r="D13" i="5"/>
  <c r="D14" i="5"/>
  <c r="D40" i="5"/>
  <c r="D62" i="5"/>
  <c r="D41" i="5"/>
  <c r="G41" i="5"/>
  <c r="C62" i="19"/>
  <c r="C41" i="19"/>
  <c r="C12" i="19"/>
  <c r="C13" i="19"/>
  <c r="C14" i="19"/>
  <c r="C40" i="19"/>
  <c r="C42" i="19"/>
  <c r="C46" i="19"/>
  <c r="C31" i="19"/>
  <c r="C34" i="19"/>
  <c r="C36" i="19"/>
  <c r="G62" i="19"/>
  <c r="D41" i="19"/>
  <c r="D12" i="19"/>
  <c r="D13" i="19"/>
  <c r="D14" i="19"/>
  <c r="D40" i="19"/>
  <c r="D62" i="19"/>
  <c r="D71" i="19"/>
  <c r="B62" i="5"/>
  <c r="B41" i="5"/>
  <c r="B12" i="5"/>
  <c r="B13" i="5"/>
  <c r="B14" i="5"/>
  <c r="B40" i="5"/>
  <c r="B42" i="5"/>
  <c r="B46" i="5"/>
  <c r="B31" i="5"/>
  <c r="B59" i="5"/>
  <c r="B54" i="5"/>
  <c r="B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Abascal:
See the assumptions in line 75. you may change the them and automatically generate the P &amp; L and Balance Sheets.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Abascal
Ver hipótesis en líne 76 y siguientes. 
Puedes cambiar las hipótesis y atomáticamente se generan la cuenta de</t>
        </r>
        <r>
          <rPr>
            <b/>
            <i/>
            <sz val="8"/>
            <color indexed="81"/>
            <rFont val="Tahoma"/>
            <family val="2"/>
          </rPr>
          <t xml:space="preserve"> P y G </t>
        </r>
        <r>
          <rPr>
            <b/>
            <sz val="8"/>
            <color indexed="81"/>
            <rFont val="Tahoma"/>
            <family val="2"/>
          </rPr>
          <t xml:space="preserve">y balances.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casa</author>
  </authors>
  <commentList>
    <comment ref="F2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Formula - en cursiva?</t>
        </r>
      </text>
    </comment>
    <comment ref="M21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Formula - en cursiva?</t>
        </r>
      </text>
    </comment>
    <comment ref="R21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Formula - en cursiva?</t>
        </r>
      </text>
    </comment>
    <comment ref="F28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Formula - en cursiva?</t>
        </r>
      </text>
    </comment>
    <comment ref="M32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El balance corto</t>
        </r>
      </text>
    </comment>
    <comment ref="W33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FM</t>
        </r>
      </text>
    </comment>
    <comment ref="F50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Formula - en cursiva?</t>
        </r>
      </text>
    </comment>
    <comment ref="M50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Formula - en cursiva?</t>
        </r>
      </text>
    </comment>
    <comment ref="R5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Formula - en cursiva?</t>
        </r>
      </text>
    </comment>
    <comment ref="C52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Este resumen de abajo de Figura 1 ira en inglés incluso en version ESP?</t>
        </r>
      </text>
    </comment>
    <comment ref="O52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casa:</t>
        </r>
        <r>
          <rPr>
            <sz val="8"/>
            <color indexed="81"/>
            <rFont val="Tahoma"/>
            <family val="2"/>
          </rPr>
          <t xml:space="preserve">
Este resumen de abajo de Figura 2 ira en inglés incluso en version ESP?</t>
        </r>
      </text>
    </comment>
  </commentList>
</comments>
</file>

<file path=xl/sharedStrings.xml><?xml version="1.0" encoding="utf-8"?>
<sst xmlns="http://schemas.openxmlformats.org/spreadsheetml/2006/main" count="927" uniqueCount="539">
  <si>
    <t>HIPOTESIS EN NEGRITA</t>
  </si>
  <si>
    <t>BALANCE CALCULADO EN FUNCION DEL AÑO QUE TERMINA NO DEL SIGUIENTE</t>
  </si>
  <si>
    <t>Gastos generales</t>
  </si>
  <si>
    <t>Intereses</t>
  </si>
  <si>
    <t>Amortización</t>
  </si>
  <si>
    <t>Impuestos</t>
  </si>
  <si>
    <t xml:space="preserve"> </t>
  </si>
  <si>
    <t>Clientes</t>
  </si>
  <si>
    <t>Compras</t>
  </si>
  <si>
    <t>NOF</t>
  </si>
  <si>
    <t>Crecimiento ventas</t>
  </si>
  <si>
    <t>CMV</t>
  </si>
  <si>
    <t>Clientes días</t>
  </si>
  <si>
    <t>Proveedores días</t>
  </si>
  <si>
    <t>Incr. Deuda largo</t>
  </si>
  <si>
    <t>Pay out</t>
  </si>
  <si>
    <t>Existencias días</t>
  </si>
  <si>
    <t>HIPOTESIS CUENTA DE RDOS</t>
  </si>
  <si>
    <t>HIPOTESIS DE BALANCE</t>
  </si>
  <si>
    <t>Sales</t>
  </si>
  <si>
    <t>COGS</t>
  </si>
  <si>
    <t>Gross Margin</t>
  </si>
  <si>
    <t>Salaries</t>
  </si>
  <si>
    <t>Overhead</t>
  </si>
  <si>
    <t>Depreciation</t>
  </si>
  <si>
    <t>EBIT</t>
  </si>
  <si>
    <t>EBT</t>
  </si>
  <si>
    <t>Net Income</t>
  </si>
  <si>
    <t>Purchases</t>
  </si>
  <si>
    <t>Cash</t>
  </si>
  <si>
    <t>Receivables</t>
  </si>
  <si>
    <t>Inventory</t>
  </si>
  <si>
    <t>Payables</t>
  </si>
  <si>
    <t>Bank Credit</t>
  </si>
  <si>
    <t>Total Liab.+ Equity</t>
  </si>
  <si>
    <t>NFO</t>
  </si>
  <si>
    <t>Equity</t>
  </si>
  <si>
    <t>EBITDA</t>
  </si>
  <si>
    <t>WC</t>
  </si>
  <si>
    <t>NFO / Sales in %</t>
  </si>
  <si>
    <t>Profit and Loss Statement</t>
  </si>
  <si>
    <t>Minimum cash</t>
  </si>
  <si>
    <t>Taxes (30%)</t>
  </si>
  <si>
    <t>EBITDA / Sales</t>
  </si>
  <si>
    <t>Assets</t>
  </si>
  <si>
    <t>Liabilities + Equity</t>
  </si>
  <si>
    <t>Leverage = Liab. / Equity</t>
  </si>
  <si>
    <t xml:space="preserve">Y PASTE VALUES EN HOJA APARETE. </t>
  </si>
  <si>
    <t xml:space="preserve">PARA EL CEP HACER COPY </t>
  </si>
  <si>
    <t>D, Debt</t>
  </si>
  <si>
    <t>E, Equity</t>
  </si>
  <si>
    <t>na</t>
  </si>
  <si>
    <t>Vendas</t>
  </si>
  <si>
    <t>Salários</t>
  </si>
  <si>
    <t>Impostos (30%)</t>
  </si>
  <si>
    <t>Ativo</t>
  </si>
  <si>
    <t>Caixa</t>
  </si>
  <si>
    <t>Estoques</t>
  </si>
  <si>
    <t>Passivo</t>
  </si>
  <si>
    <t>Fornecedores</t>
  </si>
  <si>
    <t>Crédito bancário</t>
  </si>
  <si>
    <t>Empréstimo bancário</t>
  </si>
  <si>
    <t>Caixa excedente</t>
  </si>
  <si>
    <t>NOF ou circulante líquido</t>
  </si>
  <si>
    <t>Recursos próprios + Lucro</t>
  </si>
  <si>
    <t>CG</t>
  </si>
  <si>
    <t>Caixa excedente (+)</t>
  </si>
  <si>
    <t xml:space="preserve">     ou crédito necessário (-)</t>
  </si>
  <si>
    <t>Índices do balanço</t>
  </si>
  <si>
    <t>EBIT / ativo líquido</t>
  </si>
  <si>
    <t>NOF / Vendas em %</t>
  </si>
  <si>
    <t>Cuenta de Resultados</t>
  </si>
  <si>
    <t>Ventas</t>
  </si>
  <si>
    <t>Margen bruto</t>
  </si>
  <si>
    <t>Salarios</t>
  </si>
  <si>
    <t>Gastos financieros</t>
  </si>
  <si>
    <t>Impuestos (30%)</t>
  </si>
  <si>
    <t>Ratios de cuenta de resultados</t>
  </si>
  <si>
    <t>Crecimiento de ventas</t>
  </si>
  <si>
    <t>ROS, rentabilidad s/ ventas</t>
  </si>
  <si>
    <t>Beneficio neto / ventas</t>
  </si>
  <si>
    <t>ROE, rentab. recursos propios</t>
  </si>
  <si>
    <t>Beneficio neto / recursos propios</t>
  </si>
  <si>
    <t>EBIT / activo neto</t>
  </si>
  <si>
    <t>CFO cash flow operaciones</t>
  </si>
  <si>
    <t>Beneficio neto + amortización</t>
  </si>
  <si>
    <t>Activo</t>
  </si>
  <si>
    <t>Caja</t>
  </si>
  <si>
    <t>Existencias</t>
  </si>
  <si>
    <t>Activo total</t>
  </si>
  <si>
    <t>Pasivo</t>
  </si>
  <si>
    <t>Proveedores</t>
  </si>
  <si>
    <t>Crédito bancario</t>
  </si>
  <si>
    <t>Préstamo bancario</t>
  </si>
  <si>
    <t xml:space="preserve">Beneficio del año </t>
  </si>
  <si>
    <t>Total pasivo</t>
  </si>
  <si>
    <t>Nueva inversión bruta</t>
  </si>
  <si>
    <t>Balance resumido</t>
  </si>
  <si>
    <t>Caja excedente</t>
  </si>
  <si>
    <t>NOF o circulante neto</t>
  </si>
  <si>
    <t>AF o activo fijo neto</t>
  </si>
  <si>
    <t>AN o activos netos</t>
  </si>
  <si>
    <t>Deuda (a largo y corto)</t>
  </si>
  <si>
    <t>Recursos propios + Beneficio</t>
  </si>
  <si>
    <t>Total financiación</t>
  </si>
  <si>
    <t>Extracto del balance  usado en finanzas operativas</t>
  </si>
  <si>
    <t>FM</t>
  </si>
  <si>
    <t>Caja excedente (+)</t>
  </si>
  <si>
    <t xml:space="preserve">     o crédito necesario (-)</t>
  </si>
  <si>
    <t>Ratios de balance</t>
  </si>
  <si>
    <t>Días de cobro</t>
  </si>
  <si>
    <t>Días de existencias</t>
  </si>
  <si>
    <t>Días de pago</t>
  </si>
  <si>
    <t>NOF / Ventas en %</t>
  </si>
  <si>
    <t>Apalancamiento</t>
  </si>
  <si>
    <t>Based on COGS of this year</t>
  </si>
  <si>
    <t>Basado en CMV de este año</t>
  </si>
  <si>
    <t>Opex / Sales</t>
  </si>
  <si>
    <t>Increase of Opex</t>
  </si>
  <si>
    <t>Spontaneous</t>
  </si>
  <si>
    <t>Current</t>
  </si>
  <si>
    <t>Credit</t>
  </si>
  <si>
    <t xml:space="preserve">Fixed </t>
  </si>
  <si>
    <t>Assets net</t>
  </si>
  <si>
    <t>Fixed Assets</t>
  </si>
  <si>
    <t>FA</t>
  </si>
  <si>
    <t>(6$)</t>
  </si>
  <si>
    <t>(4$)</t>
  </si>
  <si>
    <t>Total Assets</t>
  </si>
  <si>
    <t>(10$)</t>
  </si>
  <si>
    <t>Opex / Ventas</t>
  </si>
  <si>
    <t>Aumento de Opex</t>
  </si>
  <si>
    <t>Margen bruto / Ventas</t>
  </si>
  <si>
    <t>EBITDA / Ventas</t>
  </si>
  <si>
    <t>30$</t>
  </si>
  <si>
    <t>Cash (2$)</t>
  </si>
  <si>
    <t>(12$)</t>
  </si>
  <si>
    <t>NA</t>
  </si>
  <si>
    <t>Financing</t>
  </si>
  <si>
    <t>(8$)</t>
  </si>
  <si>
    <t>Figure 2. The Short Balance Sheet</t>
  </si>
  <si>
    <t>Liab. + Equity</t>
  </si>
  <si>
    <t>Debt+ Equity</t>
  </si>
  <si>
    <t>18$</t>
  </si>
  <si>
    <t>20$</t>
  </si>
  <si>
    <t>Caja (2$)</t>
  </si>
  <si>
    <t>corriente</t>
  </si>
  <si>
    <t xml:space="preserve">Activo </t>
  </si>
  <si>
    <t>Otros pasivos</t>
  </si>
  <si>
    <t>Deuda a largo</t>
  </si>
  <si>
    <t>Patrimonio</t>
  </si>
  <si>
    <t>Patrimonio neto</t>
  </si>
  <si>
    <t>Activo fijo neto</t>
  </si>
  <si>
    <t xml:space="preserve">Financiación </t>
  </si>
  <si>
    <t>Crédito</t>
  </si>
  <si>
    <t>Activo Total</t>
  </si>
  <si>
    <t>COAF 2009-11</t>
  </si>
  <si>
    <t>Con año de  365 días</t>
  </si>
  <si>
    <t>SUF 2009-11</t>
  </si>
  <si>
    <t>Using 365 days</t>
  </si>
  <si>
    <t>(thousand of reales)</t>
  </si>
  <si>
    <t>W</t>
  </si>
  <si>
    <t>R</t>
  </si>
  <si>
    <t>Variación AF + amortización</t>
  </si>
  <si>
    <t>(miles de reales)</t>
  </si>
  <si>
    <t>CMV + variac existencias</t>
  </si>
  <si>
    <t>Otros acreedores</t>
  </si>
  <si>
    <r>
      <t>BN</t>
    </r>
    <r>
      <rPr>
        <sz val="9"/>
        <rFont val="Geneva"/>
      </rPr>
      <t xml:space="preserve"> Beneficio neto </t>
    </r>
  </si>
  <si>
    <t>Deuda / EBITDA</t>
  </si>
  <si>
    <r>
      <t>CMV</t>
    </r>
    <r>
      <rPr>
        <b/>
        <sz val="9"/>
        <rFont val="Geneva"/>
      </rPr>
      <t xml:space="preserve"> en %</t>
    </r>
  </si>
  <si>
    <t>Mano de obra en %</t>
  </si>
  <si>
    <r>
      <t>Incr.</t>
    </r>
    <r>
      <rPr>
        <b/>
        <i/>
        <sz val="9"/>
        <rFont val="Geneva"/>
      </rPr>
      <t xml:space="preserve"> AF</t>
    </r>
    <r>
      <rPr>
        <b/>
        <sz val="9"/>
        <rFont val="Geneva"/>
      </rPr>
      <t xml:space="preserve"> neto</t>
    </r>
  </si>
  <si>
    <t>Financial Expenses</t>
  </si>
  <si>
    <t>P&amp;L Ratios (Profitability Ratios)</t>
  </si>
  <si>
    <t>Growth of Sales</t>
  </si>
  <si>
    <t>Gross Margin / Sales</t>
  </si>
  <si>
    <t>ROS, Return on Sales</t>
  </si>
  <si>
    <t>ROE, Return on Equity</t>
  </si>
  <si>
    <t>CFO Cash Flow from Operations</t>
  </si>
  <si>
    <t>Net Income / Sales</t>
  </si>
  <si>
    <t xml:space="preserve">Net Income / Equity </t>
  </si>
  <si>
    <t>EBIT / Net Assets</t>
  </si>
  <si>
    <t>Net Income + Depreciation</t>
  </si>
  <si>
    <t>Other Liabilities</t>
  </si>
  <si>
    <t>Current Liabilities</t>
  </si>
  <si>
    <t>Loan (Long-term Debt)</t>
  </si>
  <si>
    <t>Equity + Reserves</t>
  </si>
  <si>
    <t>Net Income of the year</t>
  </si>
  <si>
    <t>Short Balance Sheet</t>
  </si>
  <si>
    <r>
      <t xml:space="preserve">FA </t>
    </r>
    <r>
      <rPr>
        <sz val="9"/>
        <rFont val="Arial"/>
        <family val="2"/>
      </rPr>
      <t xml:space="preserve">or </t>
    </r>
    <r>
      <rPr>
        <i/>
        <sz val="9"/>
        <rFont val="Arial"/>
        <family val="2"/>
      </rPr>
      <t>Fixed Assets Net</t>
    </r>
  </si>
  <si>
    <t>NA, Net Assets</t>
  </si>
  <si>
    <t>Total Financing</t>
  </si>
  <si>
    <t>Cash Surplus ----&gt;</t>
  </si>
  <si>
    <t>Shortest  Balance Sheet version used in Operational Finance</t>
  </si>
  <si>
    <t>Cash Surplus (+)</t>
  </si>
  <si>
    <t xml:space="preserve">     Credit Needed (-)</t>
  </si>
  <si>
    <t>Balance Sheet Ratios</t>
  </si>
  <si>
    <t>Debt  / EBITDA</t>
  </si>
  <si>
    <t>Receivables in Days</t>
  </si>
  <si>
    <t>Inventory in Days</t>
  </si>
  <si>
    <t>Payables in Days</t>
  </si>
  <si>
    <t>Figure 1. Main items in the Balance Sheet</t>
  </si>
  <si>
    <t>Long Term Debt</t>
  </si>
  <si>
    <r>
      <t>(</t>
    </r>
    <r>
      <rPr>
        <b/>
        <i/>
        <sz val="9"/>
        <rFont val="Geneva"/>
      </rPr>
      <t>CA</t>
    </r>
    <r>
      <rPr>
        <b/>
        <sz val="9"/>
        <rFont val="Geneva"/>
      </rPr>
      <t>)</t>
    </r>
  </si>
  <si>
    <r>
      <t>(</t>
    </r>
    <r>
      <rPr>
        <b/>
        <i/>
        <sz val="9"/>
        <rFont val="Geneva"/>
      </rPr>
      <t>FA</t>
    </r>
    <r>
      <rPr>
        <b/>
        <sz val="9"/>
        <rFont val="Geneva"/>
      </rPr>
      <t>)</t>
    </r>
  </si>
  <si>
    <r>
      <t>Funds (</t>
    </r>
    <r>
      <rPr>
        <b/>
        <i/>
        <sz val="9"/>
        <rFont val="Geneva"/>
      </rPr>
      <t>SF</t>
    </r>
    <r>
      <rPr>
        <b/>
        <sz val="9"/>
        <rFont val="Geneva"/>
      </rPr>
      <t>)</t>
    </r>
  </si>
  <si>
    <r>
      <t>Debt (</t>
    </r>
    <r>
      <rPr>
        <b/>
        <i/>
        <sz val="9"/>
        <rFont val="Geneva"/>
      </rPr>
      <t>D</t>
    </r>
    <r>
      <rPr>
        <b/>
        <sz val="9"/>
        <rFont val="Geneva"/>
      </rPr>
      <t>)</t>
    </r>
  </si>
  <si>
    <r>
      <t>Equity (</t>
    </r>
    <r>
      <rPr>
        <b/>
        <i/>
        <sz val="9"/>
        <rFont val="Geneva"/>
      </rPr>
      <t>E</t>
    </r>
    <r>
      <rPr>
        <b/>
        <sz val="9"/>
        <rFont val="Geneva"/>
      </rPr>
      <t>)</t>
    </r>
  </si>
  <si>
    <r>
      <t>(</t>
    </r>
    <r>
      <rPr>
        <b/>
        <i/>
        <sz val="9"/>
        <rFont val="Geneva"/>
      </rPr>
      <t>AC</t>
    </r>
    <r>
      <rPr>
        <b/>
        <sz val="9"/>
        <rFont val="Geneva"/>
      </rPr>
      <t>)</t>
    </r>
  </si>
  <si>
    <t>fijo</t>
  </si>
  <si>
    <r>
      <t>(</t>
    </r>
    <r>
      <rPr>
        <b/>
        <i/>
        <sz val="9"/>
        <rFont val="Geneva"/>
      </rPr>
      <t>AF</t>
    </r>
    <r>
      <rPr>
        <b/>
        <sz val="9"/>
        <rFont val="Geneva"/>
      </rPr>
      <t>)</t>
    </r>
  </si>
  <si>
    <t>Total Liab. + Equity</t>
  </si>
  <si>
    <t>Other Liab.</t>
  </si>
  <si>
    <t>Pasivo + Rec. Propios</t>
  </si>
  <si>
    <r>
      <t>espontánea (</t>
    </r>
    <r>
      <rPr>
        <b/>
        <i/>
        <sz val="9"/>
        <rFont val="Geneva"/>
      </rPr>
      <t>FE</t>
    </r>
    <r>
      <rPr>
        <b/>
        <sz val="9"/>
        <rFont val="Geneva"/>
      </rPr>
      <t>)</t>
    </r>
  </si>
  <si>
    <r>
      <t>Deuda (</t>
    </r>
    <r>
      <rPr>
        <b/>
        <i/>
        <sz val="9"/>
        <rFont val="Geneva"/>
      </rPr>
      <t>D</t>
    </r>
    <r>
      <rPr>
        <b/>
        <sz val="9"/>
        <rFont val="Geneva"/>
      </rPr>
      <t>)</t>
    </r>
  </si>
  <si>
    <r>
      <t xml:space="preserve">Figure 3. </t>
    </r>
    <r>
      <rPr>
        <b/>
        <i/>
        <sz val="12"/>
        <rFont val="Geneva"/>
      </rPr>
      <t>NFO</t>
    </r>
    <r>
      <rPr>
        <b/>
        <sz val="12"/>
        <rFont val="Geneva"/>
        <family val="2"/>
      </rPr>
      <t xml:space="preserve"> vs. </t>
    </r>
    <r>
      <rPr>
        <b/>
        <i/>
        <sz val="12"/>
        <rFont val="Geneva"/>
      </rPr>
      <t>WC</t>
    </r>
  </si>
  <si>
    <t>Net Assets</t>
  </si>
  <si>
    <t>Cash Surplus</t>
  </si>
  <si>
    <t>Debt Short</t>
  </si>
  <si>
    <t>Debt Long</t>
  </si>
  <si>
    <t>Rec. propios</t>
  </si>
  <si>
    <t>Activo Neto</t>
  </si>
  <si>
    <t>Deuda + Rec. Propios</t>
  </si>
  <si>
    <r>
      <t>Rec. propios (</t>
    </r>
    <r>
      <rPr>
        <b/>
        <i/>
        <sz val="9"/>
        <rFont val="Geneva"/>
      </rPr>
      <t>RP</t>
    </r>
    <r>
      <rPr>
        <b/>
        <sz val="9"/>
        <rFont val="Geneva"/>
      </rPr>
      <t>)</t>
    </r>
  </si>
  <si>
    <t>Figura 1. Elementos principales del balance</t>
  </si>
  <si>
    <t>Figura 2. The Short Balance Sheet</t>
  </si>
  <si>
    <r>
      <t xml:space="preserve">Figura 3. </t>
    </r>
    <r>
      <rPr>
        <b/>
        <i/>
        <sz val="12"/>
        <rFont val="Geneva"/>
      </rPr>
      <t>NFO</t>
    </r>
    <r>
      <rPr>
        <b/>
        <sz val="12"/>
        <rFont val="Geneva"/>
        <family val="2"/>
      </rPr>
      <t xml:space="preserve"> frente a </t>
    </r>
    <r>
      <rPr>
        <b/>
        <i/>
        <sz val="12"/>
        <rFont val="Geneva"/>
      </rPr>
      <t>WC</t>
    </r>
  </si>
  <si>
    <t>COGS + Variat of Inventory</t>
  </si>
  <si>
    <t>Variation FA Net  + Depreciation</t>
  </si>
  <si>
    <t>ASSUMPTIONS FOR THE BALANCE SHEET</t>
  </si>
  <si>
    <t>Receivables. Days</t>
  </si>
  <si>
    <t>Innventory. Days</t>
  </si>
  <si>
    <t>Payables. Days</t>
  </si>
  <si>
    <t>Increase of net FA</t>
  </si>
  <si>
    <t>Increacde of Long Term Debt</t>
  </si>
  <si>
    <t>ASSUMPTIONS IN BOLD FONT</t>
  </si>
  <si>
    <t>ASSUMPTIONS FOR THE P&amp;L</t>
  </si>
  <si>
    <t>COGS in %</t>
  </si>
  <si>
    <t>Labor in %</t>
  </si>
  <si>
    <t>Opex</t>
  </si>
  <si>
    <t>Financial expenses</t>
  </si>
  <si>
    <t>Taxes</t>
  </si>
  <si>
    <r>
      <t>Opex</t>
    </r>
    <r>
      <rPr>
        <sz val="9"/>
        <rFont val="Geneva"/>
      </rPr>
      <t xml:space="preserve"> o Gastos estructura</t>
    </r>
  </si>
  <si>
    <r>
      <t>EBIT</t>
    </r>
    <r>
      <rPr>
        <sz val="9"/>
        <rFont val="Geneva"/>
      </rPr>
      <t xml:space="preserve"> o BAIT</t>
    </r>
  </si>
  <si>
    <r>
      <t>EBT</t>
    </r>
    <r>
      <rPr>
        <sz val="9"/>
        <rFont val="Geneva"/>
      </rPr>
      <t xml:space="preserve"> o BAT</t>
    </r>
  </si>
  <si>
    <t>Minimum Cash</t>
  </si>
  <si>
    <t>Pasivo circulante</t>
  </si>
  <si>
    <t>Answers to Practice Questions</t>
  </si>
  <si>
    <t>F</t>
  </si>
  <si>
    <t>V</t>
  </si>
  <si>
    <t>Respuestas alas preguntas de autoevaluación</t>
  </si>
  <si>
    <t>Opex Operating Expenses</t>
  </si>
  <si>
    <t>Current Assets, CA</t>
  </si>
  <si>
    <t>Fixed Assets net, FA</t>
  </si>
  <si>
    <r>
      <t xml:space="preserve">NFO </t>
    </r>
    <r>
      <rPr>
        <sz val="9"/>
        <rFont val="Arial"/>
        <family val="2"/>
      </rPr>
      <t>or</t>
    </r>
    <r>
      <rPr>
        <i/>
        <sz val="9"/>
        <rFont val="Arial"/>
        <family val="2"/>
      </rPr>
      <t xml:space="preserve"> Net Current Assets</t>
    </r>
  </si>
  <si>
    <t>Activo circulante,  AC</t>
  </si>
  <si>
    <t>Activo fijo neto,  AF</t>
  </si>
  <si>
    <t>New Investments in FA gross</t>
  </si>
  <si>
    <t>Capital y reservas</t>
  </si>
  <si>
    <t>Deuda / Benef neto</t>
  </si>
  <si>
    <t>Debt  / Net Income</t>
  </si>
  <si>
    <t>RONA, rentabilidad  activo</t>
  </si>
  <si>
    <t>RONA, Return on Net Assets</t>
  </si>
  <si>
    <t>Cuenta de Pérdidas y Ganancias o</t>
  </si>
  <si>
    <t>Income Statement or</t>
  </si>
  <si>
    <t xml:space="preserve">Cuenta de Resultados </t>
  </si>
  <si>
    <t>Ventas o Ingresos</t>
  </si>
  <si>
    <t>Net sales or Revenue</t>
  </si>
  <si>
    <t>Coste mercancías vendidas</t>
  </si>
  <si>
    <t xml:space="preserve">   Existencias iniciales</t>
  </si>
  <si>
    <t xml:space="preserve">       Beginning inventory</t>
  </si>
  <si>
    <t xml:space="preserve">   Compras</t>
  </si>
  <si>
    <t xml:space="preserve">       Purchases</t>
  </si>
  <si>
    <t xml:space="preserve">   Existencias finales</t>
  </si>
  <si>
    <t xml:space="preserve">       Ending inventory</t>
  </si>
  <si>
    <t>Margen bruto o beneficio bruto</t>
  </si>
  <si>
    <t>Gross margin  or gross  profit</t>
  </si>
  <si>
    <t>Gastos de personal o salarios</t>
  </si>
  <si>
    <t>Personnel expenses, or labor or wages</t>
  </si>
  <si>
    <t xml:space="preserve">Gastos de ventas </t>
  </si>
  <si>
    <t>Selling expenses</t>
  </si>
  <si>
    <t>Total Gastos de explotación</t>
  </si>
  <si>
    <t>Operating expenses</t>
  </si>
  <si>
    <t>EBITDA (1)</t>
  </si>
  <si>
    <t>Beneficio antes de intereses e impuestos</t>
  </si>
  <si>
    <t>BAIT</t>
  </si>
  <si>
    <t>Earnings before interest and taxes</t>
  </si>
  <si>
    <t>Intereses o gastos financieros</t>
  </si>
  <si>
    <t>Interest expense or financial expenses</t>
  </si>
  <si>
    <t>Beneficio antes de impuestos</t>
  </si>
  <si>
    <t>BAT</t>
  </si>
  <si>
    <t>Net income before taxes</t>
  </si>
  <si>
    <t>Provisión impuestos</t>
  </si>
  <si>
    <t>Accrued taxes or income taxes</t>
  </si>
  <si>
    <t>Beneficio neto</t>
  </si>
  <si>
    <t>BN</t>
  </si>
  <si>
    <t>Net income or net profit or net earnings</t>
  </si>
  <si>
    <t>Otros términos y ratios</t>
  </si>
  <si>
    <t>Other terms and ratios</t>
  </si>
  <si>
    <t>g</t>
  </si>
  <si>
    <t>Growth of sales</t>
  </si>
  <si>
    <t>Crecimiento esperado</t>
  </si>
  <si>
    <t>E(g)</t>
  </si>
  <si>
    <t>Expected sales growth</t>
  </si>
  <si>
    <t>Margen%</t>
  </si>
  <si>
    <t>Margin / Sales or gross margin in %</t>
  </si>
  <si>
    <t>Margin%</t>
  </si>
  <si>
    <t>ROS, beneficio neto /  Ventas</t>
  </si>
  <si>
    <t>ROS</t>
  </si>
  <si>
    <t>ROS, return on sales (Net income / Sales)</t>
  </si>
  <si>
    <t>ROA</t>
  </si>
  <si>
    <t>ROE, rentab. sobre recursos propios</t>
  </si>
  <si>
    <t>ROE</t>
  </si>
  <si>
    <t>ROE,  return on equity (net income / equity)</t>
  </si>
  <si>
    <t>ROCE, rentab. sobre capital empleado (2)</t>
  </si>
  <si>
    <t>ROCE</t>
  </si>
  <si>
    <t>ROCE, return on capital employed (Ebit / NA) (2)</t>
  </si>
  <si>
    <t>EBIT / Intereses</t>
  </si>
  <si>
    <t>EBIT / Interest expense</t>
  </si>
  <si>
    <t>CFO Cash flow operativo (BN+amortizac.)</t>
  </si>
  <si>
    <t>CFO</t>
  </si>
  <si>
    <t>CFO, cash flow form operations (net inc+deprec)</t>
  </si>
  <si>
    <t xml:space="preserve">Creación de valor </t>
  </si>
  <si>
    <t>Value creation</t>
  </si>
  <si>
    <t>ROS o beneficio s/ ventas</t>
  </si>
  <si>
    <t>ROS, net income / sales</t>
  </si>
  <si>
    <t>Rotación o ventas / activos</t>
  </si>
  <si>
    <t>Turnover, sales / assets</t>
  </si>
  <si>
    <t>Apalancamiento o activos/ rec. Propios</t>
  </si>
  <si>
    <t xml:space="preserve">Leverage, assets / equity </t>
  </si>
  <si>
    <t>(1) Earnings before interest, taxes, depreciation and amortization. En español se usa el acrónimo EBITDA en lugar de BAAIT,</t>
  </si>
  <si>
    <t xml:space="preserve">      beneficio antes de amortización, intereses e impuestos. </t>
  </si>
  <si>
    <t xml:space="preserve">(2) ROCE has the same meaning as ROA or ROI. ROA, ROCE y ROI son sinónimos. </t>
  </si>
  <si>
    <t>Profit and Loss Statement (P&amp;L)</t>
  </si>
  <si>
    <t>Cost of goods sold</t>
  </si>
  <si>
    <t>NI</t>
  </si>
  <si>
    <t>RONA,  return on net assets (EBIT / NA)</t>
  </si>
  <si>
    <t>ROA, rentabilidad s/activos  (BN /Activo total)</t>
  </si>
  <si>
    <t>RONA</t>
  </si>
  <si>
    <t>ROA,  return on assets (NI / Total assets)</t>
  </si>
  <si>
    <t>RONA or ROI</t>
  </si>
  <si>
    <t xml:space="preserve">Balance sheet. Typical terms used in financial analysis </t>
  </si>
  <si>
    <t>Balance</t>
  </si>
  <si>
    <t>Balance Sheet</t>
  </si>
  <si>
    <t>Marketable securities</t>
  </si>
  <si>
    <t>Accounts receivable</t>
  </si>
  <si>
    <t>Inventory, Stocks</t>
  </si>
  <si>
    <t xml:space="preserve">    Materia prima</t>
  </si>
  <si>
    <t>MP</t>
  </si>
  <si>
    <t xml:space="preserve">    Raw material</t>
  </si>
  <si>
    <t>RM</t>
  </si>
  <si>
    <t xml:space="preserve">    Producto en curso</t>
  </si>
  <si>
    <t>PEC</t>
  </si>
  <si>
    <t xml:space="preserve">    Work in progress</t>
  </si>
  <si>
    <t>WP</t>
  </si>
  <si>
    <t xml:space="preserve">    Producto acabado</t>
  </si>
  <si>
    <t>PA</t>
  </si>
  <si>
    <t xml:space="preserve">    Finished goods</t>
  </si>
  <si>
    <t>FG</t>
  </si>
  <si>
    <t>AC</t>
  </si>
  <si>
    <t>Current assets</t>
  </si>
  <si>
    <t>CA</t>
  </si>
  <si>
    <t>AF</t>
  </si>
  <si>
    <t>Fixed assets net or property net</t>
  </si>
  <si>
    <t>Accounts payable</t>
  </si>
  <si>
    <t>Accrued expenses</t>
  </si>
  <si>
    <t>Impuestos a pagar</t>
  </si>
  <si>
    <t>Accrued taxes</t>
  </si>
  <si>
    <t>Current liabilities</t>
  </si>
  <si>
    <t>Deuda a largo plazo</t>
  </si>
  <si>
    <t>D</t>
  </si>
  <si>
    <t>Long-term debt</t>
  </si>
  <si>
    <t xml:space="preserve">     Common stock</t>
  </si>
  <si>
    <t xml:space="preserve">     Reserves</t>
  </si>
  <si>
    <t xml:space="preserve">     Net income of the year</t>
  </si>
  <si>
    <t>E</t>
  </si>
  <si>
    <t>Equity or  net worth</t>
  </si>
  <si>
    <t xml:space="preserve">      </t>
  </si>
  <si>
    <t>NOF, necesidades operativas de fondos</t>
  </si>
  <si>
    <t>NFO, need of funds for operations</t>
  </si>
  <si>
    <t>FM, fondo de maniobra</t>
  </si>
  <si>
    <t xml:space="preserve">WC,    working capital </t>
  </si>
  <si>
    <t>Crédito Bancario</t>
  </si>
  <si>
    <t>Bank credit</t>
  </si>
  <si>
    <t>Cash surplus</t>
  </si>
  <si>
    <t>Apalancamiento,  recursos terceros / rec propios</t>
  </si>
  <si>
    <t>Lev</t>
  </si>
  <si>
    <t>Leverage, liabilities / equity</t>
  </si>
  <si>
    <t>Deuda / Ebitda</t>
  </si>
  <si>
    <t>Debt / Ebitda</t>
  </si>
  <si>
    <t>Plazo cobro</t>
  </si>
  <si>
    <t>Collection period</t>
  </si>
  <si>
    <t>Plazo pago</t>
  </si>
  <si>
    <t xml:space="preserve">Payment period </t>
  </si>
  <si>
    <t>Plazo de existencias</t>
  </si>
  <si>
    <t>Days of Inventory</t>
  </si>
  <si>
    <t>Anexo  2. VOCABULARIO ESPAÑOL-INGLES. Cuenta de Resultados</t>
  </si>
  <si>
    <t>RONA, rentabilidad s/activo neto (EBIT/AN)</t>
  </si>
  <si>
    <t>EXHIBIT  3.  ENGLISH-SPANISH VOVABULARY. VOCABULARIO ESPAÑOL-INGLES</t>
  </si>
  <si>
    <t>Activo corriente</t>
  </si>
  <si>
    <t>Inversiones financieras a corto plazo</t>
  </si>
  <si>
    <t>Deudores comerciales y cuentas a cobrar (Clientes)</t>
  </si>
  <si>
    <t>Activo no corriente (activo fijo o inmovilizado)</t>
  </si>
  <si>
    <t>TOTAL ACTIVO</t>
  </si>
  <si>
    <t>TOTAL ASSETS</t>
  </si>
  <si>
    <t>Bank short term debt</t>
  </si>
  <si>
    <t>Deuda con entidades de crédito a corto plazo</t>
  </si>
  <si>
    <t>Efectivo y otros acitvos equivalentes (Caja y bancos)</t>
  </si>
  <si>
    <t>Acreedores por arrendamiento financiero</t>
  </si>
  <si>
    <t>Leasing accrued expenses</t>
  </si>
  <si>
    <t>Provisiones a corto plazo</t>
  </si>
  <si>
    <t>Short-term provisions</t>
  </si>
  <si>
    <t>ACTIVO</t>
  </si>
  <si>
    <t>ASSETS</t>
  </si>
  <si>
    <t>PASIVO Y PATRIMONIO NETO</t>
  </si>
  <si>
    <t>LIABILITIES &amp; EQUITY</t>
  </si>
  <si>
    <t>Pasivo corriente</t>
  </si>
  <si>
    <t>Pasivo no corriente</t>
  </si>
  <si>
    <t>Resultado del ejercicio</t>
  </si>
  <si>
    <t>Capital</t>
  </si>
  <si>
    <t>Reservas</t>
  </si>
  <si>
    <t>TOTAL PASIVO Y PATRIMONIO NETO</t>
  </si>
  <si>
    <t>Long term liabilities</t>
  </si>
  <si>
    <t>Pasivo por impuestos diferidos</t>
  </si>
  <si>
    <t>Deferred taxes</t>
  </si>
  <si>
    <t>Provisiones a largo plazo</t>
  </si>
  <si>
    <t>Long-term provisions</t>
  </si>
  <si>
    <t>TOTAL LIABILITIES &amp; EQUITY</t>
  </si>
  <si>
    <t>Janeiro</t>
  </si>
  <si>
    <t>Fevereiro</t>
  </si>
  <si>
    <t>Março</t>
  </si>
  <si>
    <t>Abril</t>
  </si>
  <si>
    <t>Maio</t>
  </si>
  <si>
    <t>Junho</t>
  </si>
  <si>
    <t>(Em R$ mil)</t>
  </si>
  <si>
    <t>Maregm Bruta</t>
  </si>
  <si>
    <t>Despesas Gerais</t>
  </si>
  <si>
    <r>
      <t>Opex</t>
    </r>
    <r>
      <rPr>
        <sz val="9"/>
        <rFont val="Geneva"/>
      </rPr>
      <t xml:space="preserve"> ou Despesas Estrutura</t>
    </r>
  </si>
  <si>
    <t>Depreciação</t>
  </si>
  <si>
    <r>
      <t>EBIT</t>
    </r>
    <r>
      <rPr>
        <sz val="9"/>
        <rFont val="Geneva"/>
      </rPr>
      <t xml:space="preserve"> ou LAJIR</t>
    </r>
  </si>
  <si>
    <t>Despesas Financeiras</t>
  </si>
  <si>
    <r>
      <t>EBT</t>
    </r>
    <r>
      <rPr>
        <sz val="9"/>
        <rFont val="Geneva"/>
      </rPr>
      <t xml:space="preserve"> o LAIR</t>
    </r>
  </si>
  <si>
    <r>
      <t>LL</t>
    </r>
    <r>
      <rPr>
        <sz val="9"/>
        <rFont val="Geneva"/>
      </rPr>
      <t xml:space="preserve"> Lucro Líquido</t>
    </r>
  </si>
  <si>
    <t>Índices da conta de resultados</t>
  </si>
  <si>
    <t>Conta de Resultados (P&amp;L)</t>
  </si>
  <si>
    <t>Crescimento de Vendas</t>
  </si>
  <si>
    <t>Margem Bruta / Vendas</t>
  </si>
  <si>
    <t>Opex / Vendas</t>
  </si>
  <si>
    <t>EBITDA / Vendas</t>
  </si>
  <si>
    <t>ROS, retorno sobre vendas</t>
  </si>
  <si>
    <t>ROE, retorno sobre patrim. líquido</t>
  </si>
  <si>
    <t>RONA, retorno sobre ativos</t>
  </si>
  <si>
    <t>CFO, fluxo caixa operacional</t>
  </si>
  <si>
    <t>Lucro líquido / Vendas</t>
  </si>
  <si>
    <t>Lucro líquido  / PL</t>
  </si>
  <si>
    <t>Lucro líquido  + Depreciação</t>
  </si>
  <si>
    <t>ATIVO</t>
  </si>
  <si>
    <t>(em R$ mil)</t>
  </si>
  <si>
    <t>Ativo Circulante,  AC</t>
  </si>
  <si>
    <t>Ativo Fixo Líquido, AF</t>
  </si>
  <si>
    <t>Ativo Total</t>
  </si>
  <si>
    <t>Outros credores</t>
  </si>
  <si>
    <t>Passivo Circulante</t>
  </si>
  <si>
    <t>Capital e reservas</t>
  </si>
  <si>
    <t>Lucro do ano</t>
  </si>
  <si>
    <t>Total do Passivo</t>
  </si>
  <si>
    <t>Novos investimentos brutos</t>
  </si>
  <si>
    <t>CMV + variação estoques</t>
  </si>
  <si>
    <t>Variação AF + depreciação</t>
  </si>
  <si>
    <t>DOAR 2009-11</t>
  </si>
  <si>
    <t>Balanço Resumido (Curto)</t>
  </si>
  <si>
    <t>AF ou Ativo Fixo Líquido</t>
  </si>
  <si>
    <t>AL ou Ativos Líquidos</t>
  </si>
  <si>
    <t>Dívida (de curto e longo)</t>
  </si>
  <si>
    <t>Total Financiamento</t>
  </si>
  <si>
    <t>Extrato do balanço usado em finanças operacionais</t>
  </si>
  <si>
    <t>Días de cobrança</t>
  </si>
  <si>
    <t>Días de estoques</t>
  </si>
  <si>
    <t>Días de pagamento</t>
  </si>
  <si>
    <t>Alavancagem</t>
  </si>
  <si>
    <t>Dívida / EBITDA</t>
  </si>
  <si>
    <t>Dívida / Lucro líquido</t>
  </si>
  <si>
    <t>Com ano de 365 días</t>
  </si>
  <si>
    <t>Baseado no CMV deste ano</t>
  </si>
  <si>
    <t>A PARTIR DE LA FILA 30 SE ENCUENTRA LA VERSION EN CASTELLANO E DE LA FILA 60 LA VERSION EN PORTUGUES</t>
  </si>
  <si>
    <r>
      <t>Caixa (</t>
    </r>
    <r>
      <rPr>
        <sz val="10"/>
        <rFont val="Calibri"/>
        <family val="2"/>
      </rPr>
      <t>€</t>
    </r>
    <r>
      <rPr>
        <sz val="9"/>
        <rFont val="Geneva"/>
      </rPr>
      <t xml:space="preserve"> 2)</t>
    </r>
  </si>
  <si>
    <t>Contas a Receber</t>
  </si>
  <si>
    <t>(€12)</t>
  </si>
  <si>
    <t>(€6)</t>
  </si>
  <si>
    <t>Ativos Fixos</t>
  </si>
  <si>
    <t>(€10)</t>
  </si>
  <si>
    <t>Outros Passivos</t>
  </si>
  <si>
    <t>(€4)</t>
  </si>
  <si>
    <t>Dívida Longo Prazo</t>
  </si>
  <si>
    <t>Pat. Líquido</t>
  </si>
  <si>
    <t>Circulante</t>
  </si>
  <si>
    <t>(AC)</t>
  </si>
  <si>
    <t xml:space="preserve">Ativos </t>
  </si>
  <si>
    <t>Fixos Líq.</t>
  </si>
  <si>
    <t>(AF)</t>
  </si>
  <si>
    <t xml:space="preserve">Passivos </t>
  </si>
  <si>
    <t xml:space="preserve">Espontâneos </t>
  </si>
  <si>
    <t>(PE)</t>
  </si>
  <si>
    <r>
      <t>Dívida (</t>
    </r>
    <r>
      <rPr>
        <b/>
        <i/>
        <sz val="9"/>
        <rFont val="Geneva"/>
      </rPr>
      <t>D</t>
    </r>
    <r>
      <rPr>
        <b/>
        <sz val="9"/>
        <rFont val="Geneva"/>
      </rPr>
      <t>)</t>
    </r>
  </si>
  <si>
    <t>Patrimônio</t>
  </si>
  <si>
    <t xml:space="preserve">ou </t>
  </si>
  <si>
    <r>
      <t>Rec. próprios (</t>
    </r>
    <r>
      <rPr>
        <b/>
        <i/>
        <sz val="9"/>
        <rFont val="Geneva"/>
      </rPr>
      <t>RP</t>
    </r>
    <r>
      <rPr>
        <b/>
        <sz val="9"/>
        <rFont val="Geneva"/>
      </rPr>
      <t>)</t>
    </r>
  </si>
  <si>
    <t>Líquido (PL)</t>
  </si>
  <si>
    <t>Neto</t>
  </si>
  <si>
    <t>Total Ativos</t>
  </si>
  <si>
    <t>Passivo + PL</t>
  </si>
  <si>
    <t>(€8)</t>
  </si>
  <si>
    <t>Ativos Líquidos</t>
  </si>
  <si>
    <t>Dívida + PL</t>
  </si>
  <si>
    <t>Contas a Receber a 30 dias</t>
  </si>
  <si>
    <t>Contas a Receber a 45 dias</t>
  </si>
  <si>
    <t>Contas a Receber a 60 dias</t>
  </si>
  <si>
    <t>Contas a Receber a 90 dias</t>
  </si>
  <si>
    <t>Respostas às perguntas de autoavaliação</t>
  </si>
  <si>
    <t>Figura 1. Principais itens do balanço</t>
  </si>
  <si>
    <t>Figura 2. O Balanço curto</t>
  </si>
  <si>
    <t>Figura 3. NOF vs. CG</t>
  </si>
  <si>
    <t>HIPÓTESE EM NEGRITO</t>
  </si>
  <si>
    <t>BALANÇO CALCULADO EM FUNÇÃO DO ANO QUE TERMINA (NÃO DO ANO SEGUINTE)</t>
  </si>
  <si>
    <t>HIPÓTESES DO P&amp;L</t>
  </si>
  <si>
    <t>Crescimento vendas</t>
  </si>
  <si>
    <r>
      <t>CMV</t>
    </r>
    <r>
      <rPr>
        <b/>
        <sz val="9"/>
        <rFont val="Geneva"/>
      </rPr>
      <t xml:space="preserve"> em %</t>
    </r>
  </si>
  <si>
    <t>Mão-de-obra em %</t>
  </si>
  <si>
    <t>Juros</t>
  </si>
  <si>
    <t>Impostos</t>
  </si>
  <si>
    <t>HIPÓTESES DO BALANÇO</t>
  </si>
  <si>
    <t>Clientes, dias</t>
  </si>
  <si>
    <t>Estoques, dias</t>
  </si>
  <si>
    <t>Fornecedores, dias</t>
  </si>
  <si>
    <r>
      <t>Incr.</t>
    </r>
    <r>
      <rPr>
        <b/>
        <i/>
        <sz val="9"/>
        <rFont val="Geneva"/>
      </rPr>
      <t xml:space="preserve"> AF</t>
    </r>
    <r>
      <rPr>
        <b/>
        <sz val="9"/>
        <rFont val="Geneva"/>
      </rPr>
      <t xml:space="preserve"> líquido</t>
    </r>
  </si>
  <si>
    <t>Incr. Dívida de longo prazo</t>
  </si>
  <si>
    <t>Caixa mínimo</t>
  </si>
  <si>
    <t>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</si>
</sst>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€-2]\ #,##0;[Red]\-[$€-2]\ #,##0"/>
  </numFmts>
  <fonts count="35">
    <font>
      <sz val="9"/>
      <name val="Geneva"/>
    </font>
    <font>
      <b/>
      <sz val="9"/>
      <name val="Geneva"/>
    </font>
    <font>
      <i/>
      <sz val="9"/>
      <name val="Geneva"/>
    </font>
    <font>
      <b/>
      <i/>
      <sz val="9"/>
      <name val="Geneva"/>
    </font>
    <font>
      <sz val="10"/>
      <name val="Geneva"/>
    </font>
    <font>
      <sz val="8"/>
      <name val="Geneva"/>
    </font>
    <font>
      <b/>
      <sz val="10"/>
      <name val="Geneva"/>
    </font>
    <font>
      <sz val="10"/>
      <name val="Arial"/>
      <family val="2"/>
    </font>
    <font>
      <b/>
      <i/>
      <sz val="10"/>
      <name val="Geneva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name val="Geneva"/>
    </font>
    <font>
      <b/>
      <i/>
      <u/>
      <sz val="9"/>
      <name val="Geneva"/>
    </font>
    <font>
      <b/>
      <sz val="11"/>
      <name val="Geneva"/>
    </font>
    <font>
      <b/>
      <sz val="12"/>
      <name val="Geneva"/>
    </font>
    <font>
      <b/>
      <sz val="9"/>
      <name val="Geneva"/>
      <family val="2"/>
    </font>
    <font>
      <b/>
      <sz val="12"/>
      <name val="Geneva"/>
      <family val="2"/>
    </font>
    <font>
      <sz val="9"/>
      <name val="Genev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sz val="9"/>
      <color indexed="81"/>
      <name val="Tahoma"/>
      <family val="2"/>
    </font>
    <font>
      <b/>
      <i/>
      <sz val="12"/>
      <name val="Geneva"/>
    </font>
    <font>
      <b/>
      <sz val="12"/>
      <name val="Arial"/>
      <family val="2"/>
    </font>
    <font>
      <i/>
      <sz val="9"/>
      <name val="Geneva"/>
      <family val="2"/>
    </font>
    <font>
      <b/>
      <i/>
      <sz val="9"/>
      <name val="Geneva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1" fillId="0" borderId="0"/>
    <xf numFmtId="9" fontId="4" fillId="0" borderId="0" applyFont="0" applyFill="0" applyBorder="0" applyAlignment="0" applyProtection="0"/>
    <xf numFmtId="4" fontId="4" fillId="0" borderId="0" applyFont="0" applyFill="0" applyBorder="0" applyAlignment="0" applyProtection="0"/>
  </cellStyleXfs>
  <cellXfs count="245">
    <xf numFmtId="0" fontId="0" fillId="0" borderId="0" xfId="0"/>
    <xf numFmtId="9" fontId="2" fillId="0" borderId="0" xfId="2" applyFont="1"/>
    <xf numFmtId="9" fontId="2" fillId="0" borderId="3" xfId="2" applyFont="1" applyBorder="1"/>
    <xf numFmtId="0" fontId="6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9" fontId="11" fillId="0" borderId="0" xfId="2" applyFont="1"/>
    <xf numFmtId="9" fontId="11" fillId="0" borderId="3" xfId="2" applyFont="1" applyBorder="1"/>
    <xf numFmtId="0" fontId="14" fillId="0" borderId="0" xfId="0" applyFont="1" applyAlignment="1">
      <alignment horizontal="right" indent="1"/>
    </xf>
    <xf numFmtId="16" fontId="14" fillId="0" borderId="0" xfId="0" applyNumberFormat="1" applyFont="1" applyBorder="1" applyAlignment="1">
      <alignment horizontal="right" indent="1"/>
    </xf>
    <xf numFmtId="0" fontId="14" fillId="0" borderId="0" xfId="0" applyFont="1"/>
    <xf numFmtId="0" fontId="13" fillId="0" borderId="0" xfId="0" applyFont="1"/>
    <xf numFmtId="1" fontId="13" fillId="2" borderId="11" xfId="0" applyNumberFormat="1" applyFont="1" applyFill="1" applyBorder="1" applyAlignment="1">
      <alignment horizontal="right" indent="1"/>
    </xf>
    <xf numFmtId="0" fontId="14" fillId="0" borderId="1" xfId="0" applyFont="1" applyBorder="1" applyAlignment="1">
      <alignment horizontal="left" indent="1"/>
    </xf>
    <xf numFmtId="3" fontId="14" fillId="0" borderId="5" xfId="0" applyNumberFormat="1" applyFont="1" applyBorder="1" applyAlignment="1">
      <alignment horizontal="right" indent="1"/>
    </xf>
    <xf numFmtId="0" fontId="14" fillId="0" borderId="2" xfId="0" applyFont="1" applyBorder="1" applyAlignment="1">
      <alignment horizontal="left" indent="1"/>
    </xf>
    <xf numFmtId="3" fontId="14" fillId="0" borderId="2" xfId="0" applyNumberFormat="1" applyFont="1" applyBorder="1" applyAlignment="1">
      <alignment horizontal="right" indent="1"/>
    </xf>
    <xf numFmtId="0" fontId="14" fillId="0" borderId="0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left" indent="1"/>
    </xf>
    <xf numFmtId="3" fontId="14" fillId="0" borderId="1" xfId="0" applyNumberFormat="1" applyFont="1" applyBorder="1" applyAlignment="1">
      <alignment horizontal="right" indent="1"/>
    </xf>
    <xf numFmtId="0" fontId="13" fillId="0" borderId="0" xfId="0" applyFont="1" applyBorder="1"/>
    <xf numFmtId="0" fontId="14" fillId="0" borderId="5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right" indent="1"/>
    </xf>
    <xf numFmtId="3" fontId="14" fillId="0" borderId="0" xfId="0" applyNumberFormat="1" applyFont="1"/>
    <xf numFmtId="0" fontId="14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/>
    <xf numFmtId="0" fontId="11" fillId="0" borderId="0" xfId="0" applyFont="1" applyAlignment="1">
      <alignment horizontal="left" indent="1"/>
    </xf>
    <xf numFmtId="9" fontId="11" fillId="0" borderId="0" xfId="0" applyNumberFormat="1" applyFont="1" applyAlignment="1">
      <alignment horizontal="right" indent="1"/>
    </xf>
    <xf numFmtId="9" fontId="11" fillId="0" borderId="0" xfId="2" applyFont="1" applyAlignment="1">
      <alignment horizontal="right" indent="1"/>
    </xf>
    <xf numFmtId="9" fontId="11" fillId="0" borderId="0" xfId="0" applyNumberFormat="1" applyFont="1" applyAlignment="1">
      <alignment horizontal="left" indent="1"/>
    </xf>
    <xf numFmtId="164" fontId="11" fillId="0" borderId="0" xfId="0" applyNumberFormat="1" applyFont="1" applyAlignment="1">
      <alignment horizontal="right" indent="1"/>
    </xf>
    <xf numFmtId="3" fontId="11" fillId="0" borderId="0" xfId="2" applyNumberFormat="1" applyFont="1" applyAlignment="1">
      <alignment horizontal="right" indent="1"/>
    </xf>
    <xf numFmtId="165" fontId="11" fillId="0" borderId="0" xfId="2" applyNumberFormat="1" applyFont="1" applyAlignment="1">
      <alignment horizontal="right" indent="1"/>
    </xf>
    <xf numFmtId="0" fontId="14" fillId="0" borderId="0" xfId="0" applyFont="1" applyBorder="1" applyAlignment="1">
      <alignment horizontal="right" indent="1"/>
    </xf>
    <xf numFmtId="3" fontId="11" fillId="0" borderId="0" xfId="0" applyNumberFormat="1" applyFont="1" applyAlignment="1">
      <alignment horizontal="right"/>
    </xf>
    <xf numFmtId="3" fontId="14" fillId="0" borderId="7" xfId="0" applyNumberFormat="1" applyFont="1" applyBorder="1" applyAlignment="1">
      <alignment horizontal="right" indent="1"/>
    </xf>
    <xf numFmtId="0" fontId="13" fillId="0" borderId="0" xfId="0" applyFont="1" applyAlignment="1">
      <alignment horizontal="right" indent="1"/>
    </xf>
    <xf numFmtId="0" fontId="14" fillId="0" borderId="7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3" fontId="14" fillId="0" borderId="0" xfId="0" applyNumberFormat="1" applyFont="1" applyAlignment="1">
      <alignment horizontal="right" indent="1"/>
    </xf>
    <xf numFmtId="0" fontId="13" fillId="0" borderId="0" xfId="0" applyFont="1" applyAlignment="1">
      <alignment horizontal="left" indent="1"/>
    </xf>
    <xf numFmtId="0" fontId="14" fillId="0" borderId="0" xfId="0" quotePrefix="1" applyFont="1"/>
    <xf numFmtId="1" fontId="11" fillId="0" borderId="0" xfId="0" applyNumberFormat="1" applyFont="1" applyBorder="1" applyAlignment="1">
      <alignment horizontal="right" indent="1"/>
    </xf>
    <xf numFmtId="0" fontId="11" fillId="0" borderId="0" xfId="0" applyFont="1" applyBorder="1" applyAlignment="1">
      <alignment horizontal="left" indent="1"/>
    </xf>
    <xf numFmtId="3" fontId="11" fillId="0" borderId="0" xfId="0" applyNumberFormat="1" applyFont="1" applyBorder="1" applyAlignment="1">
      <alignment horizontal="right" indent="1"/>
    </xf>
    <xf numFmtId="3" fontId="11" fillId="0" borderId="3" xfId="0" applyNumberFormat="1" applyFont="1" applyBorder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 indent="1"/>
    </xf>
    <xf numFmtId="9" fontId="14" fillId="0" borderId="0" xfId="0" applyNumberFormat="1" applyFont="1" applyAlignment="1">
      <alignment horizontal="right" indent="1"/>
    </xf>
    <xf numFmtId="16" fontId="13" fillId="0" borderId="0" xfId="0" applyNumberFormat="1" applyFont="1" applyAlignment="1">
      <alignment horizontal="right" indent="1"/>
    </xf>
    <xf numFmtId="9" fontId="13" fillId="0" borderId="0" xfId="0" applyNumberFormat="1" applyFont="1" applyAlignment="1">
      <alignment horizontal="right" indent="1"/>
    </xf>
    <xf numFmtId="9" fontId="13" fillId="0" borderId="0" xfId="2" applyFont="1" applyAlignment="1">
      <alignment horizontal="right" indent="1"/>
    </xf>
    <xf numFmtId="1" fontId="13" fillId="0" borderId="0" xfId="2" applyNumberFormat="1" applyFont="1" applyAlignment="1">
      <alignment horizontal="right" indent="1"/>
    </xf>
    <xf numFmtId="9" fontId="14" fillId="0" borderId="0" xfId="2" applyFont="1" applyAlignment="1">
      <alignment horizontal="right" indent="1"/>
    </xf>
    <xf numFmtId="4" fontId="13" fillId="0" borderId="0" xfId="3" applyFont="1" applyAlignment="1">
      <alignment horizontal="right" indent="1"/>
    </xf>
    <xf numFmtId="4" fontId="14" fillId="0" borderId="0" xfId="3" applyFont="1" applyAlignment="1">
      <alignment horizontal="right" indent="1"/>
    </xf>
    <xf numFmtId="0" fontId="13" fillId="0" borderId="4" xfId="0" applyFont="1" applyBorder="1" applyAlignment="1">
      <alignment horizontal="left" indent="1"/>
    </xf>
    <xf numFmtId="1" fontId="14" fillId="0" borderId="0" xfId="0" applyNumberFormat="1" applyFont="1" applyAlignment="1">
      <alignment horizontal="right" indent="1"/>
    </xf>
    <xf numFmtId="1" fontId="14" fillId="0" borderId="0" xfId="0" applyNumberFormat="1" applyFont="1" applyBorder="1" applyAlignment="1">
      <alignment horizontal="right" indent="1"/>
    </xf>
    <xf numFmtId="0" fontId="12" fillId="2" borderId="10" xfId="0" applyFont="1" applyFill="1" applyBorder="1" applyAlignment="1">
      <alignment horizontal="left" indent="1"/>
    </xf>
    <xf numFmtId="9" fontId="12" fillId="2" borderId="10" xfId="0" applyNumberFormat="1" applyFont="1" applyFill="1" applyBorder="1" applyAlignment="1">
      <alignment horizontal="right" indent="1"/>
    </xf>
    <xf numFmtId="9" fontId="11" fillId="0" borderId="0" xfId="2" applyFont="1" applyBorder="1"/>
    <xf numFmtId="0" fontId="14" fillId="0" borderId="4" xfId="0" applyFont="1" applyBorder="1" applyAlignment="1">
      <alignment horizontal="left" indent="3"/>
    </xf>
    <xf numFmtId="0" fontId="14" fillId="0" borderId="0" xfId="0" applyFont="1" applyBorder="1" applyAlignment="1">
      <alignment horizontal="left" indent="3"/>
    </xf>
    <xf numFmtId="3" fontId="14" fillId="0" borderId="4" xfId="0" applyNumberFormat="1" applyFont="1" applyBorder="1" applyAlignment="1">
      <alignment horizontal="right" indent="1"/>
    </xf>
    <xf numFmtId="0" fontId="14" fillId="0" borderId="4" xfId="0" applyFont="1" applyBorder="1"/>
    <xf numFmtId="0" fontId="11" fillId="0" borderId="0" xfId="0" applyFont="1" applyAlignment="1">
      <alignment horizontal="left" indent="4"/>
    </xf>
    <xf numFmtId="0" fontId="15" fillId="2" borderId="10" xfId="0" applyFont="1" applyFill="1" applyBorder="1" applyAlignment="1">
      <alignment horizontal="left" indent="1"/>
    </xf>
    <xf numFmtId="0" fontId="14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2" borderId="10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5" xfId="0" applyBorder="1" applyAlignment="1">
      <alignment horizontal="center" vertical="center"/>
    </xf>
    <xf numFmtId="9" fontId="2" fillId="0" borderId="0" xfId="2" applyFont="1" applyBorder="1"/>
    <xf numFmtId="0" fontId="2" fillId="0" borderId="0" xfId="0" applyFont="1" applyAlignment="1">
      <alignment horizontal="left" indent="1"/>
    </xf>
    <xf numFmtId="9" fontId="2" fillId="0" borderId="0" xfId="0" applyNumberFormat="1" applyFont="1" applyAlignment="1">
      <alignment horizontal="right" indent="1"/>
    </xf>
    <xf numFmtId="0" fontId="2" fillId="0" borderId="0" xfId="0" applyFont="1"/>
    <xf numFmtId="9" fontId="2" fillId="0" borderId="0" xfId="2" applyFont="1" applyAlignment="1">
      <alignment horizontal="right" indent="1"/>
    </xf>
    <xf numFmtId="9" fontId="2" fillId="0" borderId="0" xfId="0" applyNumberFormat="1" applyFont="1" applyAlignment="1">
      <alignment horizontal="left" indent="1"/>
    </xf>
    <xf numFmtId="164" fontId="2" fillId="0" borderId="0" xfId="0" applyNumberFormat="1" applyFont="1" applyAlignment="1">
      <alignment horizontal="right" indent="1"/>
    </xf>
    <xf numFmtId="3" fontId="2" fillId="0" borderId="0" xfId="2" applyNumberFormat="1" applyFont="1" applyAlignment="1">
      <alignment horizontal="right" indent="1"/>
    </xf>
    <xf numFmtId="165" fontId="2" fillId="0" borderId="0" xfId="2" applyNumberFormat="1" applyFont="1" applyAlignment="1">
      <alignment horizontal="right" indent="1"/>
    </xf>
    <xf numFmtId="0" fontId="0" fillId="0" borderId="0" xfId="0" applyFont="1"/>
    <xf numFmtId="1" fontId="1" fillId="2" borderId="8" xfId="0" applyNumberFormat="1" applyFont="1" applyFill="1" applyBorder="1" applyAlignment="1"/>
    <xf numFmtId="3" fontId="0" fillId="0" borderId="1" xfId="0" applyNumberFormat="1" applyFont="1" applyBorder="1" applyAlignment="1">
      <alignment horizontal="right" indent="1"/>
    </xf>
    <xf numFmtId="3" fontId="0" fillId="0" borderId="2" xfId="0" applyNumberFormat="1" applyFont="1" applyBorder="1" applyAlignment="1">
      <alignment horizontal="right" indent="1"/>
    </xf>
    <xf numFmtId="0" fontId="0" fillId="0" borderId="0" xfId="0" applyFont="1" applyBorder="1"/>
    <xf numFmtId="3" fontId="0" fillId="0" borderId="12" xfId="0" applyNumberFormat="1" applyFont="1" applyBorder="1" applyAlignment="1">
      <alignment horizontal="right" indent="1"/>
    </xf>
    <xf numFmtId="3" fontId="0" fillId="0" borderId="5" xfId="0" applyNumberFormat="1" applyFont="1" applyBorder="1" applyAlignment="1">
      <alignment horizontal="right" indent="1"/>
    </xf>
    <xf numFmtId="3" fontId="0" fillId="0" borderId="0" xfId="0" applyNumberFormat="1" applyFont="1" applyBorder="1" applyAlignment="1">
      <alignment horizontal="right" indent="1"/>
    </xf>
    <xf numFmtId="3" fontId="0" fillId="0" borderId="3" xfId="0" applyNumberFormat="1" applyFont="1" applyBorder="1" applyAlignment="1">
      <alignment horizontal="right" indent="1"/>
    </xf>
    <xf numFmtId="0" fontId="0" fillId="0" borderId="1" xfId="0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 indent="3"/>
    </xf>
    <xf numFmtId="0" fontId="0" fillId="0" borderId="0" xfId="0" applyFont="1" applyBorder="1" applyAlignment="1">
      <alignment horizontal="left" indent="3"/>
    </xf>
    <xf numFmtId="0" fontId="0" fillId="0" borderId="5" xfId="0" applyFont="1" applyBorder="1" applyAlignment="1">
      <alignment horizontal="left" indent="1"/>
    </xf>
    <xf numFmtId="0" fontId="0" fillId="0" borderId="0" xfId="0" applyFont="1" applyAlignment="1">
      <alignment horizontal="right" indent="1"/>
    </xf>
    <xf numFmtId="16" fontId="0" fillId="0" borderId="0" xfId="0" applyNumberFormat="1" applyFont="1" applyBorder="1" applyAlignment="1">
      <alignment horizontal="right" indent="1"/>
    </xf>
    <xf numFmtId="0" fontId="1" fillId="0" borderId="0" xfId="0" applyFont="1"/>
    <xf numFmtId="0" fontId="0" fillId="0" borderId="3" xfId="0" applyFont="1" applyBorder="1"/>
    <xf numFmtId="0" fontId="1" fillId="0" borderId="0" xfId="0" applyFont="1" applyBorder="1"/>
    <xf numFmtId="3" fontId="0" fillId="0" borderId="0" xfId="0" applyNumberFormat="1" applyFont="1"/>
    <xf numFmtId="0" fontId="0" fillId="0" borderId="0" xfId="0" applyFont="1" applyAlignment="1">
      <alignment horizontal="left" indent="1"/>
    </xf>
    <xf numFmtId="9" fontId="15" fillId="2" borderId="10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0" fontId="0" fillId="0" borderId="0" xfId="0" applyFont="1" applyBorder="1" applyAlignment="1">
      <alignment horizontal="right" indent="1"/>
    </xf>
    <xf numFmtId="3" fontId="2" fillId="0" borderId="0" xfId="0" applyNumberFormat="1" applyFont="1" applyAlignment="1">
      <alignment horizontal="right"/>
    </xf>
    <xf numFmtId="3" fontId="0" fillId="0" borderId="7" xfId="0" applyNumberFormat="1" applyFont="1" applyBorder="1" applyAlignment="1">
      <alignment horizontal="right" inden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0" fontId="0" fillId="0" borderId="7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3" fontId="0" fillId="0" borderId="0" xfId="0" applyNumberFormat="1" applyFont="1" applyAlignment="1">
      <alignment horizontal="right" indent="1"/>
    </xf>
    <xf numFmtId="0" fontId="1" fillId="0" borderId="0" xfId="0" applyFont="1" applyAlignment="1">
      <alignment horizontal="left" indent="1"/>
    </xf>
    <xf numFmtId="0" fontId="0" fillId="0" borderId="0" xfId="0" quotePrefix="1" applyFont="1"/>
    <xf numFmtId="1" fontId="3" fillId="2" borderId="9" xfId="0" applyNumberFormat="1" applyFont="1" applyFill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 indent="1"/>
    </xf>
    <xf numFmtId="9" fontId="0" fillId="0" borderId="0" xfId="0" applyNumberFormat="1" applyFont="1" applyAlignment="1">
      <alignment horizontal="right" indent="1"/>
    </xf>
    <xf numFmtId="16" fontId="1" fillId="0" borderId="0" xfId="0" applyNumberFormat="1" applyFont="1" applyAlignment="1">
      <alignment horizontal="right" indent="1"/>
    </xf>
    <xf numFmtId="9" fontId="1" fillId="0" borderId="0" xfId="0" applyNumberFormat="1" applyFont="1" applyAlignment="1">
      <alignment horizontal="right" indent="1"/>
    </xf>
    <xf numFmtId="9" fontId="1" fillId="0" borderId="0" xfId="2" applyFont="1" applyAlignment="1">
      <alignment horizontal="right" indent="1"/>
    </xf>
    <xf numFmtId="1" fontId="1" fillId="0" borderId="0" xfId="2" applyNumberFormat="1" applyFont="1" applyAlignment="1">
      <alignment horizontal="right" indent="1"/>
    </xf>
    <xf numFmtId="9" fontId="0" fillId="0" borderId="0" xfId="2" applyFont="1" applyAlignment="1">
      <alignment horizontal="right" indent="1"/>
    </xf>
    <xf numFmtId="4" fontId="1" fillId="0" borderId="0" xfId="3" applyFont="1" applyAlignment="1">
      <alignment horizontal="right" indent="1"/>
    </xf>
    <xf numFmtId="4" fontId="0" fillId="0" borderId="0" xfId="3" applyFont="1" applyAlignment="1">
      <alignment horizontal="right" indent="1"/>
    </xf>
    <xf numFmtId="0" fontId="1" fillId="0" borderId="4" xfId="0" applyFont="1" applyBorder="1" applyAlignment="1">
      <alignment horizontal="left" indent="1"/>
    </xf>
    <xf numFmtId="1" fontId="0" fillId="0" borderId="0" xfId="0" applyNumberFormat="1" applyFont="1" applyAlignment="1">
      <alignment horizontal="right" indent="1"/>
    </xf>
    <xf numFmtId="1" fontId="0" fillId="0" borderId="0" xfId="0" applyNumberFormat="1" applyFont="1" applyBorder="1" applyAlignment="1">
      <alignment horizontal="right" indent="1"/>
    </xf>
    <xf numFmtId="9" fontId="8" fillId="2" borderId="10" xfId="0" applyNumberFormat="1" applyFont="1" applyFill="1" applyBorder="1" applyAlignment="1">
      <alignment horizontal="left" indent="1"/>
    </xf>
    <xf numFmtId="0" fontId="8" fillId="2" borderId="10" xfId="0" applyFont="1" applyFill="1" applyBorder="1" applyAlignment="1">
      <alignment horizontal="left" indent="1"/>
    </xf>
    <xf numFmtId="0" fontId="6" fillId="2" borderId="10" xfId="0" applyFont="1" applyFill="1" applyBorder="1" applyAlignment="1">
      <alignment horizontal="left" inden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1" fillId="0" borderId="0" xfId="0" applyFo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left" indent="2"/>
    </xf>
    <xf numFmtId="0" fontId="10" fillId="2" borderId="10" xfId="0" applyFont="1" applyFill="1" applyBorder="1" applyAlignment="1">
      <alignment horizontal="left" indent="2"/>
    </xf>
    <xf numFmtId="0" fontId="15" fillId="2" borderId="10" xfId="0" applyFont="1" applyFill="1" applyBorder="1" applyAlignment="1">
      <alignment horizontal="center"/>
    </xf>
    <xf numFmtId="1" fontId="12" fillId="2" borderId="10" xfId="0" applyNumberFormat="1" applyFont="1" applyFill="1" applyBorder="1" applyAlignment="1">
      <alignment horizontal="right" indent="1"/>
    </xf>
    <xf numFmtId="0" fontId="4" fillId="2" borderId="10" xfId="0" applyFont="1" applyFill="1" applyBorder="1" applyAlignment="1">
      <alignment horizontal="left" indent="2"/>
    </xf>
    <xf numFmtId="1" fontId="1" fillId="2" borderId="11" xfId="0" applyNumberFormat="1" applyFont="1" applyFill="1" applyBorder="1" applyAlignment="1">
      <alignment horizontal="right" indent="1"/>
    </xf>
    <xf numFmtId="0" fontId="0" fillId="2" borderId="10" xfId="0" applyFill="1" applyBorder="1" applyAlignment="1">
      <alignment horizontal="left" indent="1"/>
    </xf>
    <xf numFmtId="1" fontId="3" fillId="2" borderId="10" xfId="0" applyNumberFormat="1" applyFont="1" applyFill="1" applyBorder="1" applyAlignment="1">
      <alignment horizontal="center"/>
    </xf>
    <xf numFmtId="1" fontId="17" fillId="2" borderId="10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16" fillId="0" borderId="0" xfId="0" applyFo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inden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indent="1"/>
    </xf>
    <xf numFmtId="0" fontId="0" fillId="0" borderId="3" xfId="0" applyFont="1" applyBorder="1" applyAlignment="1">
      <alignment horizontal="left" indent="1"/>
    </xf>
    <xf numFmtId="0" fontId="28" fillId="0" borderId="0" xfId="0" applyFont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left" indent="1"/>
    </xf>
    <xf numFmtId="0" fontId="22" fillId="0" borderId="5" xfId="0" applyFont="1" applyBorder="1" applyAlignment="1">
      <alignment horizontal="left" indent="1"/>
    </xf>
    <xf numFmtId="0" fontId="22" fillId="0" borderId="1" xfId="0" applyFont="1" applyBorder="1" applyAlignment="1">
      <alignment horizontal="left" indent="1"/>
    </xf>
    <xf numFmtId="0" fontId="22" fillId="0" borderId="2" xfId="0" applyFont="1" applyBorder="1" applyAlignment="1">
      <alignment horizontal="left" indent="1"/>
    </xf>
    <xf numFmtId="0" fontId="29" fillId="0" borderId="0" xfId="0" applyFont="1" applyAlignment="1">
      <alignment horizontal="left" indent="1"/>
    </xf>
    <xf numFmtId="3" fontId="29" fillId="0" borderId="0" xfId="0" applyNumberFormat="1" applyFont="1" applyAlignment="1">
      <alignment horizontal="right" indent="1"/>
    </xf>
    <xf numFmtId="3" fontId="30" fillId="0" borderId="0" xfId="0" applyNumberFormat="1" applyFont="1" applyAlignment="1">
      <alignment horizontal="right" indent="1"/>
    </xf>
    <xf numFmtId="3" fontId="15" fillId="0" borderId="0" xfId="0" applyNumberFormat="1" applyFont="1" applyAlignment="1">
      <alignment horizontal="right" indent="1"/>
    </xf>
    <xf numFmtId="165" fontId="29" fillId="0" borderId="0" xfId="0" applyNumberFormat="1" applyFont="1" applyAlignment="1">
      <alignment horizontal="right" indent="1"/>
    </xf>
    <xf numFmtId="0" fontId="32" fillId="0" borderId="0" xfId="1" applyFont="1" applyBorder="1"/>
    <xf numFmtId="0" fontId="32" fillId="0" borderId="0" xfId="1" applyFont="1" applyBorder="1" applyAlignment="1">
      <alignment horizontal="center"/>
    </xf>
    <xf numFmtId="0" fontId="7" fillId="0" borderId="0" xfId="1" applyFont="1" applyBorder="1"/>
    <xf numFmtId="0" fontId="33" fillId="0" borderId="0" xfId="1" applyFont="1" applyBorder="1" applyAlignment="1">
      <alignment horizontal="center"/>
    </xf>
    <xf numFmtId="0" fontId="33" fillId="2" borderId="12" xfId="1" quotePrefix="1" applyFont="1" applyFill="1" applyBorder="1" applyAlignment="1">
      <alignment horizontal="left"/>
    </xf>
    <xf numFmtId="0" fontId="33" fillId="2" borderId="12" xfId="1" applyFont="1" applyFill="1" applyBorder="1"/>
    <xf numFmtId="0" fontId="33" fillId="2" borderId="10" xfId="1" applyFont="1" applyFill="1" applyBorder="1"/>
    <xf numFmtId="0" fontId="33" fillId="0" borderId="0" xfId="1" applyFont="1" applyBorder="1"/>
    <xf numFmtId="0" fontId="32" fillId="0" borderId="3" xfId="1" applyFont="1" applyBorder="1"/>
    <xf numFmtId="0" fontId="32" fillId="0" borderId="0" xfId="1" quotePrefix="1" applyFont="1" applyBorder="1" applyAlignment="1">
      <alignment horizontal="left" indent="1"/>
    </xf>
    <xf numFmtId="0" fontId="32" fillId="0" borderId="0" xfId="1" applyFont="1" applyBorder="1" applyAlignment="1">
      <alignment horizontal="left" indent="1"/>
    </xf>
    <xf numFmtId="0" fontId="32" fillId="0" borderId="3" xfId="1" applyFont="1" applyBorder="1" applyAlignment="1">
      <alignment horizontal="left"/>
    </xf>
    <xf numFmtId="0" fontId="33" fillId="0" borderId="0" xfId="1" applyFont="1" applyBorder="1" applyAlignment="1">
      <alignment horizontal="left"/>
    </xf>
    <xf numFmtId="0" fontId="33" fillId="2" borderId="9" xfId="1" applyFont="1" applyFill="1" applyBorder="1"/>
    <xf numFmtId="0" fontId="32" fillId="0" borderId="0" xfId="1" quotePrefix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32" fillId="0" borderId="0" xfId="1" applyFont="1" applyBorder="1" applyAlignment="1">
      <alignment horizontal="centerContinuous"/>
    </xf>
    <xf numFmtId="0" fontId="33" fillId="2" borderId="9" xfId="1" applyFont="1" applyFill="1" applyBorder="1" applyAlignment="1">
      <alignment horizontal="left"/>
    </xf>
    <xf numFmtId="0" fontId="33" fillId="0" borderId="0" xfId="1" applyFont="1" applyFill="1" applyBorder="1" applyAlignment="1">
      <alignment horizontal="left"/>
    </xf>
    <xf numFmtId="0" fontId="32" fillId="0" borderId="0" xfId="1" applyFont="1" applyFill="1" applyBorder="1" applyAlignment="1">
      <alignment horizontal="center"/>
    </xf>
    <xf numFmtId="0" fontId="33" fillId="0" borderId="0" xfId="1" applyFont="1" applyFill="1" applyBorder="1"/>
    <xf numFmtId="0" fontId="33" fillId="0" borderId="10" xfId="1" applyFont="1" applyFill="1" applyBorder="1" applyAlignment="1">
      <alignment horizontal="left"/>
    </xf>
    <xf numFmtId="0" fontId="33" fillId="0" borderId="10" xfId="1" applyFont="1" applyFill="1" applyBorder="1"/>
    <xf numFmtId="0" fontId="33" fillId="0" borderId="10" xfId="1" applyFont="1" applyBorder="1"/>
    <xf numFmtId="0" fontId="9" fillId="0" borderId="0" xfId="1" quotePrefix="1" applyFont="1" applyBorder="1" applyAlignment="1">
      <alignment horizontal="center"/>
    </xf>
    <xf numFmtId="0" fontId="32" fillId="0" borderId="0" xfId="1" applyFont="1" applyBorder="1" applyAlignment="1">
      <alignment horizontal="left"/>
    </xf>
    <xf numFmtId="0" fontId="33" fillId="0" borderId="10" xfId="1" applyFont="1" applyBorder="1" applyAlignment="1">
      <alignment horizontal="left"/>
    </xf>
    <xf numFmtId="0" fontId="32" fillId="0" borderId="3" xfId="1" applyFont="1" applyBorder="1" applyAlignment="1">
      <alignment horizontal="left" indent="1"/>
    </xf>
    <xf numFmtId="0" fontId="33" fillId="0" borderId="9" xfId="1" applyFont="1" applyBorder="1"/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2" borderId="10" xfId="0" applyFont="1" applyFill="1" applyBorder="1" applyAlignment="1">
      <alignment horizontal="left" indent="1"/>
    </xf>
    <xf numFmtId="0" fontId="0" fillId="0" borderId="7" xfId="0" applyFont="1" applyBorder="1" applyAlignment="1">
      <alignment horizontal="center" vertical="center"/>
    </xf>
    <xf numFmtId="166" fontId="0" fillId="0" borderId="5" xfId="0" quotePrefix="1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166" fontId="0" fillId="0" borderId="2" xfId="0" quotePrefix="1" applyNumberFormat="1" applyFont="1" applyBorder="1" applyAlignment="1">
      <alignment horizontal="center" vertical="center"/>
    </xf>
  </cellXfs>
  <cellStyles count="4">
    <cellStyle name="Normal" xfId="0" builtinId="0"/>
    <cellStyle name="Normal_Vocabulary Fin-1 engl-Spanish" xfId="1" xr:uid="{00000000-0005-0000-0000-000001000000}"/>
    <cellStyle name="Porcentagem" xfId="2" builtinId="5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</xdr:colOff>
      <xdr:row>4</xdr:row>
      <xdr:rowOff>30480</xdr:rowOff>
    </xdr:from>
    <xdr:to>
      <xdr:col>2</xdr:col>
      <xdr:colOff>480060</xdr:colOff>
      <xdr:row>13</xdr:row>
      <xdr:rowOff>0</xdr:rowOff>
    </xdr:to>
    <xdr:sp macro="" textlink="">
      <xdr:nvSpPr>
        <xdr:cNvPr id="8775" name="AutoShape 1">
          <a:extLst>
            <a:ext uri="{FF2B5EF4-FFF2-40B4-BE49-F238E27FC236}">
              <a16:creationId xmlns:a16="http://schemas.microsoft.com/office/drawing/2014/main" id="{0F3501BD-8952-4224-B54F-B9F7869EFDEC}"/>
            </a:ext>
          </a:extLst>
        </xdr:cNvPr>
        <xdr:cNvSpPr>
          <a:spLocks/>
        </xdr:cNvSpPr>
      </xdr:nvSpPr>
      <xdr:spPr bwMode="auto">
        <a:xfrm>
          <a:off x="1127760" y="754380"/>
          <a:ext cx="320040" cy="1684020"/>
        </a:xfrm>
        <a:prstGeom prst="leftBrace">
          <a:avLst>
            <a:gd name="adj1" fmla="val 39391"/>
            <a:gd name="adj2" fmla="val 496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228600</xdr:colOff>
      <xdr:row>13</xdr:row>
      <xdr:rowOff>45720</xdr:rowOff>
    </xdr:from>
    <xdr:to>
      <xdr:col>2</xdr:col>
      <xdr:colOff>449580</xdr:colOff>
      <xdr:row>18</xdr:row>
      <xdr:rowOff>152400</xdr:rowOff>
    </xdr:to>
    <xdr:sp macro="" textlink="">
      <xdr:nvSpPr>
        <xdr:cNvPr id="8776" name="AutoShape 2">
          <a:extLst>
            <a:ext uri="{FF2B5EF4-FFF2-40B4-BE49-F238E27FC236}">
              <a16:creationId xmlns:a16="http://schemas.microsoft.com/office/drawing/2014/main" id="{422FC9C9-7144-47ED-A632-9607168661BF}"/>
            </a:ext>
          </a:extLst>
        </xdr:cNvPr>
        <xdr:cNvSpPr>
          <a:spLocks/>
        </xdr:cNvSpPr>
      </xdr:nvSpPr>
      <xdr:spPr bwMode="auto">
        <a:xfrm>
          <a:off x="1196340" y="2484120"/>
          <a:ext cx="220980" cy="1059180"/>
        </a:xfrm>
        <a:prstGeom prst="leftBrace">
          <a:avLst>
            <a:gd name="adj1" fmla="val 399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144780</xdr:colOff>
      <xdr:row>4</xdr:row>
      <xdr:rowOff>7620</xdr:rowOff>
    </xdr:from>
    <xdr:to>
      <xdr:col>6</xdr:col>
      <xdr:colOff>365760</xdr:colOff>
      <xdr:row>8</xdr:row>
      <xdr:rowOff>182880</xdr:rowOff>
    </xdr:to>
    <xdr:sp macro="" textlink="">
      <xdr:nvSpPr>
        <xdr:cNvPr id="8777" name="AutoShape 3">
          <a:extLst>
            <a:ext uri="{FF2B5EF4-FFF2-40B4-BE49-F238E27FC236}">
              <a16:creationId xmlns:a16="http://schemas.microsoft.com/office/drawing/2014/main" id="{8ADA1573-97D6-4D75-A507-6B78BE394670}"/>
            </a:ext>
          </a:extLst>
        </xdr:cNvPr>
        <xdr:cNvSpPr>
          <a:spLocks/>
        </xdr:cNvSpPr>
      </xdr:nvSpPr>
      <xdr:spPr bwMode="auto">
        <a:xfrm>
          <a:off x="3909060" y="731520"/>
          <a:ext cx="220980" cy="937260"/>
        </a:xfrm>
        <a:prstGeom prst="rightBrace">
          <a:avLst>
            <a:gd name="adj1" fmla="val 288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144780</xdr:colOff>
      <xdr:row>9</xdr:row>
      <xdr:rowOff>0</xdr:rowOff>
    </xdr:from>
    <xdr:to>
      <xdr:col>6</xdr:col>
      <xdr:colOff>373380</xdr:colOff>
      <xdr:row>15</xdr:row>
      <xdr:rowOff>0</xdr:rowOff>
    </xdr:to>
    <xdr:sp macro="" textlink="">
      <xdr:nvSpPr>
        <xdr:cNvPr id="8778" name="AutoShape 4">
          <a:extLst>
            <a:ext uri="{FF2B5EF4-FFF2-40B4-BE49-F238E27FC236}">
              <a16:creationId xmlns:a16="http://schemas.microsoft.com/office/drawing/2014/main" id="{0C795CFE-7B9B-46D3-ADAA-BCB8A4D163ED}"/>
            </a:ext>
          </a:extLst>
        </xdr:cNvPr>
        <xdr:cNvSpPr>
          <a:spLocks/>
        </xdr:cNvSpPr>
      </xdr:nvSpPr>
      <xdr:spPr bwMode="auto">
        <a:xfrm>
          <a:off x="3909060" y="1676400"/>
          <a:ext cx="228600" cy="114300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160020</xdr:colOff>
      <xdr:row>15</xdr:row>
      <xdr:rowOff>7620</xdr:rowOff>
    </xdr:from>
    <xdr:to>
      <xdr:col>6</xdr:col>
      <xdr:colOff>419100</xdr:colOff>
      <xdr:row>19</xdr:row>
      <xdr:rowOff>0</xdr:rowOff>
    </xdr:to>
    <xdr:sp macro="" textlink="">
      <xdr:nvSpPr>
        <xdr:cNvPr id="8779" name="AutoShape 5">
          <a:extLst>
            <a:ext uri="{FF2B5EF4-FFF2-40B4-BE49-F238E27FC236}">
              <a16:creationId xmlns:a16="http://schemas.microsoft.com/office/drawing/2014/main" id="{B678ED6F-D462-4704-A3D6-789829E6D4B3}"/>
            </a:ext>
          </a:extLst>
        </xdr:cNvPr>
        <xdr:cNvSpPr>
          <a:spLocks/>
        </xdr:cNvSpPr>
      </xdr:nvSpPr>
      <xdr:spPr bwMode="auto">
        <a:xfrm>
          <a:off x="3924300" y="2827020"/>
          <a:ext cx="259080" cy="754380"/>
        </a:xfrm>
        <a:prstGeom prst="rightBrace">
          <a:avLst>
            <a:gd name="adj1" fmla="val 242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236220</xdr:colOff>
      <xdr:row>4</xdr:row>
      <xdr:rowOff>9525</xdr:rowOff>
    </xdr:from>
    <xdr:to>
      <xdr:col>14</xdr:col>
      <xdr:colOff>274585</xdr:colOff>
      <xdr:row>8</xdr:row>
      <xdr:rowOff>152400</xdr:rowOff>
    </xdr:to>
    <xdr:sp macro="" textlink="">
      <xdr:nvSpPr>
        <xdr:cNvPr id="2214" name="Text Box 10">
          <a:extLst>
            <a:ext uri="{FF2B5EF4-FFF2-40B4-BE49-F238E27FC236}">
              <a16:creationId xmlns:a16="http://schemas.microsoft.com/office/drawing/2014/main" id="{28239ADC-44A7-4ED6-835C-DE535839A270}"/>
            </a:ext>
          </a:extLst>
        </xdr:cNvPr>
        <xdr:cNvSpPr txBox="1">
          <a:spLocks noChangeArrowheads="1"/>
        </xdr:cNvSpPr>
      </xdr:nvSpPr>
      <xdr:spPr bwMode="auto">
        <a:xfrm>
          <a:off x="9220200" y="752475"/>
          <a:ext cx="35242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Geneva"/>
            </a:rPr>
            <a:t>Spontaneous    Funds</a:t>
          </a:r>
        </a:p>
      </xdr:txBody>
    </xdr:sp>
    <xdr:clientData/>
  </xdr:twoCellAnchor>
  <xdr:twoCellAnchor>
    <xdr:from>
      <xdr:col>14</xdr:col>
      <xdr:colOff>373380</xdr:colOff>
      <xdr:row>11</xdr:row>
      <xdr:rowOff>106680</xdr:rowOff>
    </xdr:from>
    <xdr:to>
      <xdr:col>14</xdr:col>
      <xdr:colOff>769620</xdr:colOff>
      <xdr:row>13</xdr:row>
      <xdr:rowOff>99060</xdr:rowOff>
    </xdr:to>
    <xdr:sp macro="" textlink="">
      <xdr:nvSpPr>
        <xdr:cNvPr id="8781" name="AutoShape 12">
          <a:extLst>
            <a:ext uri="{FF2B5EF4-FFF2-40B4-BE49-F238E27FC236}">
              <a16:creationId xmlns:a16="http://schemas.microsoft.com/office/drawing/2014/main" id="{369F18E0-D651-43CA-AF70-73B4D0930008}"/>
            </a:ext>
          </a:extLst>
        </xdr:cNvPr>
        <xdr:cNvSpPr>
          <a:spLocks noChangeArrowheads="1"/>
        </xdr:cNvSpPr>
      </xdr:nvSpPr>
      <xdr:spPr bwMode="auto">
        <a:xfrm>
          <a:off x="9006840" y="2164080"/>
          <a:ext cx="396240" cy="373380"/>
        </a:xfrm>
        <a:prstGeom prst="rightArrow">
          <a:avLst>
            <a:gd name="adj1" fmla="val 50000"/>
            <a:gd name="adj2" fmla="val 265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121920</xdr:colOff>
      <xdr:row>13</xdr:row>
      <xdr:rowOff>68580</xdr:rowOff>
    </xdr:from>
    <xdr:to>
      <xdr:col>23</xdr:col>
      <xdr:colOff>434340</xdr:colOff>
      <xdr:row>15</xdr:row>
      <xdr:rowOff>76200</xdr:rowOff>
    </xdr:to>
    <xdr:sp macro="" textlink="">
      <xdr:nvSpPr>
        <xdr:cNvPr id="8782" name="AutoShape 13">
          <a:extLst>
            <a:ext uri="{FF2B5EF4-FFF2-40B4-BE49-F238E27FC236}">
              <a16:creationId xmlns:a16="http://schemas.microsoft.com/office/drawing/2014/main" id="{B22E7428-6FDA-4C47-8081-FE2D00505F63}"/>
            </a:ext>
          </a:extLst>
        </xdr:cNvPr>
        <xdr:cNvSpPr>
          <a:spLocks noChangeArrowheads="1"/>
        </xdr:cNvSpPr>
      </xdr:nvSpPr>
      <xdr:spPr bwMode="auto">
        <a:xfrm>
          <a:off x="14523720" y="2506980"/>
          <a:ext cx="312420" cy="388620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121920</xdr:colOff>
      <xdr:row>4</xdr:row>
      <xdr:rowOff>7620</xdr:rowOff>
    </xdr:from>
    <xdr:to>
      <xdr:col>13</xdr:col>
      <xdr:colOff>198120</xdr:colOff>
      <xdr:row>13</xdr:row>
      <xdr:rowOff>182880</xdr:rowOff>
    </xdr:to>
    <xdr:grpSp>
      <xdr:nvGrpSpPr>
        <xdr:cNvPr id="8783" name="Group 190">
          <a:extLst>
            <a:ext uri="{FF2B5EF4-FFF2-40B4-BE49-F238E27FC236}">
              <a16:creationId xmlns:a16="http://schemas.microsoft.com/office/drawing/2014/main" id="{F84B03A6-B707-43FC-9FA2-390C64BA6705}"/>
            </a:ext>
          </a:extLst>
        </xdr:cNvPr>
        <xdr:cNvGrpSpPr>
          <a:grpSpLocks/>
        </xdr:cNvGrpSpPr>
      </xdr:nvGrpSpPr>
      <xdr:grpSpPr bwMode="auto">
        <a:xfrm>
          <a:off x="6023956" y="734984"/>
          <a:ext cx="3110346" cy="1920932"/>
          <a:chOff x="658" y="79"/>
          <a:chExt cx="305" cy="198"/>
        </a:xfrm>
      </xdr:grpSpPr>
      <xdr:sp macro="" textlink="">
        <xdr:nvSpPr>
          <xdr:cNvPr id="2215" name="Text Box 11">
            <a:extLst>
              <a:ext uri="{FF2B5EF4-FFF2-40B4-BE49-F238E27FC236}">
                <a16:creationId xmlns:a16="http://schemas.microsoft.com/office/drawing/2014/main" id="{9A73FD01-6C18-4312-8C27-9C3507C7FE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8" y="102"/>
            <a:ext cx="33" cy="14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0" bIns="22860" anchor="t" upright="1"/>
          <a:lstStyle/>
          <a:p>
            <a:pPr algn="ctr" rtl="0"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Geneva"/>
              </a:rPr>
              <a:t>Current  Assets</a:t>
            </a:r>
          </a:p>
        </xdr:txBody>
      </xdr:sp>
      <xdr:sp macro="" textlink="">
        <xdr:nvSpPr>
          <xdr:cNvPr id="8799" name="AutoShape 1">
            <a:extLst>
              <a:ext uri="{FF2B5EF4-FFF2-40B4-BE49-F238E27FC236}">
                <a16:creationId xmlns:a16="http://schemas.microsoft.com/office/drawing/2014/main" id="{1CFC7A90-0234-4B29-8FF2-C7B457C19E32}"/>
              </a:ext>
            </a:extLst>
          </xdr:cNvPr>
          <xdr:cNvSpPr>
            <a:spLocks/>
          </xdr:cNvSpPr>
        </xdr:nvSpPr>
        <xdr:spPr bwMode="auto">
          <a:xfrm>
            <a:off x="702" y="81"/>
            <a:ext cx="17" cy="195"/>
          </a:xfrm>
          <a:prstGeom prst="leftBrace">
            <a:avLst>
              <a:gd name="adj1" fmla="val 85870"/>
              <a:gd name="adj2" fmla="val 49611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00" name="AutoShape 3">
            <a:extLst>
              <a:ext uri="{FF2B5EF4-FFF2-40B4-BE49-F238E27FC236}">
                <a16:creationId xmlns:a16="http://schemas.microsoft.com/office/drawing/2014/main" id="{9D24853B-991B-4A6D-8CFE-16FD74482541}"/>
              </a:ext>
            </a:extLst>
          </xdr:cNvPr>
          <xdr:cNvSpPr>
            <a:spLocks/>
          </xdr:cNvSpPr>
        </xdr:nvSpPr>
        <xdr:spPr bwMode="auto">
          <a:xfrm>
            <a:off x="941" y="79"/>
            <a:ext cx="19" cy="98"/>
          </a:xfrm>
          <a:prstGeom prst="rightBrace">
            <a:avLst>
              <a:gd name="adj1" fmla="val 35078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01" name="AutoShape 4">
            <a:extLst>
              <a:ext uri="{FF2B5EF4-FFF2-40B4-BE49-F238E27FC236}">
                <a16:creationId xmlns:a16="http://schemas.microsoft.com/office/drawing/2014/main" id="{A29ADBB7-DF40-4943-9DE1-4BDF526C86F3}"/>
              </a:ext>
            </a:extLst>
          </xdr:cNvPr>
          <xdr:cNvSpPr>
            <a:spLocks/>
          </xdr:cNvSpPr>
        </xdr:nvSpPr>
        <xdr:spPr bwMode="auto">
          <a:xfrm>
            <a:off x="939" y="180"/>
            <a:ext cx="24" cy="97"/>
          </a:xfrm>
          <a:prstGeom prst="rightBrace">
            <a:avLst>
              <a:gd name="adj1" fmla="val 33681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236220</xdr:colOff>
      <xdr:row>9</xdr:row>
      <xdr:rowOff>19050</xdr:rowOff>
    </xdr:from>
    <xdr:to>
      <xdr:col>14</xdr:col>
      <xdr:colOff>274585</xdr:colOff>
      <xdr:row>13</xdr:row>
      <xdr:rowOff>161925</xdr:rowOff>
    </xdr:to>
    <xdr:sp macro="" textlink="">
      <xdr:nvSpPr>
        <xdr:cNvPr id="2223" name="Text Box 10">
          <a:extLst>
            <a:ext uri="{FF2B5EF4-FFF2-40B4-BE49-F238E27FC236}">
              <a16:creationId xmlns:a16="http://schemas.microsoft.com/office/drawing/2014/main" id="{4BEA9025-457B-4ED6-89B4-D211A8373A91}"/>
            </a:ext>
          </a:extLst>
        </xdr:cNvPr>
        <xdr:cNvSpPr txBox="1">
          <a:spLocks noChangeArrowheads="1"/>
        </xdr:cNvSpPr>
      </xdr:nvSpPr>
      <xdr:spPr bwMode="auto">
        <a:xfrm>
          <a:off x="9220200" y="1714500"/>
          <a:ext cx="35242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Geneva"/>
            </a:rPr>
            <a:t>Debt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2</xdr:col>
      <xdr:colOff>160020</xdr:colOff>
      <xdr:row>33</xdr:row>
      <xdr:rowOff>30480</xdr:rowOff>
    </xdr:from>
    <xdr:to>
      <xdr:col>2</xdr:col>
      <xdr:colOff>480060</xdr:colOff>
      <xdr:row>42</xdr:row>
      <xdr:rowOff>0</xdr:rowOff>
    </xdr:to>
    <xdr:sp macro="" textlink="">
      <xdr:nvSpPr>
        <xdr:cNvPr id="8785" name="AutoShape 1">
          <a:extLst>
            <a:ext uri="{FF2B5EF4-FFF2-40B4-BE49-F238E27FC236}">
              <a16:creationId xmlns:a16="http://schemas.microsoft.com/office/drawing/2014/main" id="{99760E8A-7078-4997-8490-AB0ED0A41EB6}"/>
            </a:ext>
          </a:extLst>
        </xdr:cNvPr>
        <xdr:cNvSpPr>
          <a:spLocks/>
        </xdr:cNvSpPr>
      </xdr:nvSpPr>
      <xdr:spPr bwMode="auto">
        <a:xfrm>
          <a:off x="1127760" y="5935980"/>
          <a:ext cx="320040" cy="1341120"/>
        </a:xfrm>
        <a:prstGeom prst="leftBrace">
          <a:avLst>
            <a:gd name="adj1" fmla="val 31370"/>
            <a:gd name="adj2" fmla="val 496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228600</xdr:colOff>
      <xdr:row>42</xdr:row>
      <xdr:rowOff>45720</xdr:rowOff>
    </xdr:from>
    <xdr:to>
      <xdr:col>2</xdr:col>
      <xdr:colOff>449580</xdr:colOff>
      <xdr:row>47</xdr:row>
      <xdr:rowOff>152400</xdr:rowOff>
    </xdr:to>
    <xdr:sp macro="" textlink="">
      <xdr:nvSpPr>
        <xdr:cNvPr id="8786" name="AutoShape 2">
          <a:extLst>
            <a:ext uri="{FF2B5EF4-FFF2-40B4-BE49-F238E27FC236}">
              <a16:creationId xmlns:a16="http://schemas.microsoft.com/office/drawing/2014/main" id="{38718A38-724E-428F-87FB-4317103AC682}"/>
            </a:ext>
          </a:extLst>
        </xdr:cNvPr>
        <xdr:cNvSpPr>
          <a:spLocks/>
        </xdr:cNvSpPr>
      </xdr:nvSpPr>
      <xdr:spPr bwMode="auto">
        <a:xfrm>
          <a:off x="1196340" y="7322820"/>
          <a:ext cx="220980" cy="868680"/>
        </a:xfrm>
        <a:prstGeom prst="leftBrace">
          <a:avLst>
            <a:gd name="adj1" fmla="val 32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144780</xdr:colOff>
      <xdr:row>33</xdr:row>
      <xdr:rowOff>7620</xdr:rowOff>
    </xdr:from>
    <xdr:to>
      <xdr:col>6</xdr:col>
      <xdr:colOff>365760</xdr:colOff>
      <xdr:row>37</xdr:row>
      <xdr:rowOff>182880</xdr:rowOff>
    </xdr:to>
    <xdr:sp macro="" textlink="">
      <xdr:nvSpPr>
        <xdr:cNvPr id="8787" name="AutoShape 3">
          <a:extLst>
            <a:ext uri="{FF2B5EF4-FFF2-40B4-BE49-F238E27FC236}">
              <a16:creationId xmlns:a16="http://schemas.microsoft.com/office/drawing/2014/main" id="{001B314C-D3E7-4381-A6DE-73C8B28D7001}"/>
            </a:ext>
          </a:extLst>
        </xdr:cNvPr>
        <xdr:cNvSpPr>
          <a:spLocks/>
        </xdr:cNvSpPr>
      </xdr:nvSpPr>
      <xdr:spPr bwMode="auto">
        <a:xfrm>
          <a:off x="3909060" y="5913120"/>
          <a:ext cx="220980" cy="754380"/>
        </a:xfrm>
        <a:prstGeom prst="rightBrace">
          <a:avLst>
            <a:gd name="adj1" fmla="val 23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137160</xdr:colOff>
      <xdr:row>38</xdr:row>
      <xdr:rowOff>0</xdr:rowOff>
    </xdr:from>
    <xdr:to>
      <xdr:col>6</xdr:col>
      <xdr:colOff>373380</xdr:colOff>
      <xdr:row>42</xdr:row>
      <xdr:rowOff>144780</xdr:rowOff>
    </xdr:to>
    <xdr:sp macro="" textlink="">
      <xdr:nvSpPr>
        <xdr:cNvPr id="8788" name="AutoShape 4">
          <a:extLst>
            <a:ext uri="{FF2B5EF4-FFF2-40B4-BE49-F238E27FC236}">
              <a16:creationId xmlns:a16="http://schemas.microsoft.com/office/drawing/2014/main" id="{ABC496F8-6D8C-4065-A9FF-8BF83DB96A0D}"/>
            </a:ext>
          </a:extLst>
        </xdr:cNvPr>
        <xdr:cNvSpPr>
          <a:spLocks/>
        </xdr:cNvSpPr>
      </xdr:nvSpPr>
      <xdr:spPr bwMode="auto">
        <a:xfrm>
          <a:off x="3947160" y="6667500"/>
          <a:ext cx="236220" cy="75438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152400</xdr:colOff>
      <xdr:row>43</xdr:row>
      <xdr:rowOff>7620</xdr:rowOff>
    </xdr:from>
    <xdr:to>
      <xdr:col>6</xdr:col>
      <xdr:colOff>411480</xdr:colOff>
      <xdr:row>48</xdr:row>
      <xdr:rowOff>0</xdr:rowOff>
    </xdr:to>
    <xdr:sp macro="" textlink="">
      <xdr:nvSpPr>
        <xdr:cNvPr id="8789" name="AutoShape 5">
          <a:extLst>
            <a:ext uri="{FF2B5EF4-FFF2-40B4-BE49-F238E27FC236}">
              <a16:creationId xmlns:a16="http://schemas.microsoft.com/office/drawing/2014/main" id="{521C6B31-85C5-4278-83C9-6050A3BE8A2E}"/>
            </a:ext>
          </a:extLst>
        </xdr:cNvPr>
        <xdr:cNvSpPr>
          <a:spLocks/>
        </xdr:cNvSpPr>
      </xdr:nvSpPr>
      <xdr:spPr bwMode="auto">
        <a:xfrm>
          <a:off x="3962400" y="7437120"/>
          <a:ext cx="259080" cy="754380"/>
        </a:xfrm>
        <a:prstGeom prst="rightBrace">
          <a:avLst>
            <a:gd name="adj1" fmla="val 19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236220</xdr:colOff>
      <xdr:row>33</xdr:row>
      <xdr:rowOff>9525</xdr:rowOff>
    </xdr:from>
    <xdr:to>
      <xdr:col>14</xdr:col>
      <xdr:colOff>274585</xdr:colOff>
      <xdr:row>38</xdr:row>
      <xdr:rowOff>0</xdr:rowOff>
    </xdr:to>
    <xdr:sp macro="" textlink="">
      <xdr:nvSpPr>
        <xdr:cNvPr id="2230" name="Text Box 10">
          <a:extLst>
            <a:ext uri="{FF2B5EF4-FFF2-40B4-BE49-F238E27FC236}">
              <a16:creationId xmlns:a16="http://schemas.microsoft.com/office/drawing/2014/main" id="{86305187-59C3-4366-B828-0F8C380AD350}"/>
            </a:ext>
          </a:extLst>
        </xdr:cNvPr>
        <xdr:cNvSpPr txBox="1">
          <a:spLocks noChangeArrowheads="1"/>
        </xdr:cNvSpPr>
      </xdr:nvSpPr>
      <xdr:spPr bwMode="auto">
        <a:xfrm>
          <a:off x="9220200" y="5953125"/>
          <a:ext cx="352425" cy="75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Geneva"/>
            </a:rPr>
            <a:t>Financ. espontanea</a:t>
          </a:r>
        </a:p>
        <a:p>
          <a:pPr algn="ctr" rtl="0">
            <a:defRPr sz="1000"/>
          </a:pPr>
          <a:endParaRPr lang="es-ES_tradnl" sz="900" b="0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9</xdr:col>
      <xdr:colOff>114300</xdr:colOff>
      <xdr:row>34</xdr:row>
      <xdr:rowOff>38100</xdr:rowOff>
    </xdr:from>
    <xdr:to>
      <xdr:col>9</xdr:col>
      <xdr:colOff>410620</xdr:colOff>
      <xdr:row>41</xdr:row>
      <xdr:rowOff>57150</xdr:rowOff>
    </xdr:to>
    <xdr:sp macro="" textlink="">
      <xdr:nvSpPr>
        <xdr:cNvPr id="2231" name="Text Box 11">
          <a:extLst>
            <a:ext uri="{FF2B5EF4-FFF2-40B4-BE49-F238E27FC236}">
              <a16:creationId xmlns:a16="http://schemas.microsoft.com/office/drawing/2014/main" id="{300F04D0-3340-4597-B6EB-2E5A19EA818D}"/>
            </a:ext>
          </a:extLst>
        </xdr:cNvPr>
        <xdr:cNvSpPr txBox="1">
          <a:spLocks noChangeArrowheads="1"/>
        </xdr:cNvSpPr>
      </xdr:nvSpPr>
      <xdr:spPr bwMode="auto">
        <a:xfrm>
          <a:off x="6267450" y="6134100"/>
          <a:ext cx="314325" cy="1085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Geneva"/>
            </a:rPr>
            <a:t>Activo corriente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14</xdr:col>
      <xdr:colOff>373380</xdr:colOff>
      <xdr:row>40</xdr:row>
      <xdr:rowOff>106680</xdr:rowOff>
    </xdr:from>
    <xdr:to>
      <xdr:col>14</xdr:col>
      <xdr:colOff>769620</xdr:colOff>
      <xdr:row>42</xdr:row>
      <xdr:rowOff>99060</xdr:rowOff>
    </xdr:to>
    <xdr:sp macro="" textlink="">
      <xdr:nvSpPr>
        <xdr:cNvPr id="8792" name="AutoShape 12">
          <a:extLst>
            <a:ext uri="{FF2B5EF4-FFF2-40B4-BE49-F238E27FC236}">
              <a16:creationId xmlns:a16="http://schemas.microsoft.com/office/drawing/2014/main" id="{322283F9-879B-4774-9C73-BA109BF2B1EC}"/>
            </a:ext>
          </a:extLst>
        </xdr:cNvPr>
        <xdr:cNvSpPr>
          <a:spLocks noChangeArrowheads="1"/>
        </xdr:cNvSpPr>
      </xdr:nvSpPr>
      <xdr:spPr bwMode="auto">
        <a:xfrm>
          <a:off x="9006840" y="7078980"/>
          <a:ext cx="396240" cy="297180"/>
        </a:xfrm>
        <a:prstGeom prst="rightArrow">
          <a:avLst>
            <a:gd name="adj1" fmla="val 50000"/>
            <a:gd name="adj2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121920</xdr:colOff>
      <xdr:row>42</xdr:row>
      <xdr:rowOff>68580</xdr:rowOff>
    </xdr:from>
    <xdr:to>
      <xdr:col>23</xdr:col>
      <xdr:colOff>434340</xdr:colOff>
      <xdr:row>44</xdr:row>
      <xdr:rowOff>76200</xdr:rowOff>
    </xdr:to>
    <xdr:sp macro="" textlink="">
      <xdr:nvSpPr>
        <xdr:cNvPr id="8793" name="AutoShape 13">
          <a:extLst>
            <a:ext uri="{FF2B5EF4-FFF2-40B4-BE49-F238E27FC236}">
              <a16:creationId xmlns:a16="http://schemas.microsoft.com/office/drawing/2014/main" id="{AC3E67D6-2712-47FB-BC4C-44752D91C58A}"/>
            </a:ext>
          </a:extLst>
        </xdr:cNvPr>
        <xdr:cNvSpPr>
          <a:spLocks noChangeArrowheads="1"/>
        </xdr:cNvSpPr>
      </xdr:nvSpPr>
      <xdr:spPr bwMode="auto">
        <a:xfrm>
          <a:off x="14523720" y="7345680"/>
          <a:ext cx="312420" cy="312420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510540</xdr:colOff>
      <xdr:row>33</xdr:row>
      <xdr:rowOff>30480</xdr:rowOff>
    </xdr:from>
    <xdr:to>
      <xdr:col>10</xdr:col>
      <xdr:colOff>0</xdr:colOff>
      <xdr:row>42</xdr:row>
      <xdr:rowOff>175260</xdr:rowOff>
    </xdr:to>
    <xdr:sp macro="" textlink="">
      <xdr:nvSpPr>
        <xdr:cNvPr id="8794" name="AutoShape 1">
          <a:extLst>
            <a:ext uri="{FF2B5EF4-FFF2-40B4-BE49-F238E27FC236}">
              <a16:creationId xmlns:a16="http://schemas.microsoft.com/office/drawing/2014/main" id="{13FA97C0-3CF9-4BDA-86EF-9F9D248C55BB}"/>
            </a:ext>
          </a:extLst>
        </xdr:cNvPr>
        <xdr:cNvSpPr>
          <a:spLocks/>
        </xdr:cNvSpPr>
      </xdr:nvSpPr>
      <xdr:spPr bwMode="auto">
        <a:xfrm>
          <a:off x="6263640" y="5935980"/>
          <a:ext cx="144780" cy="1493520"/>
        </a:xfrm>
        <a:prstGeom prst="leftBrace">
          <a:avLst>
            <a:gd name="adj1" fmla="val 77225"/>
            <a:gd name="adj2" fmla="val 496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</xdr:colOff>
      <xdr:row>33</xdr:row>
      <xdr:rowOff>7620</xdr:rowOff>
    </xdr:from>
    <xdr:to>
      <xdr:col>13</xdr:col>
      <xdr:colOff>175260</xdr:colOff>
      <xdr:row>37</xdr:row>
      <xdr:rowOff>182880</xdr:rowOff>
    </xdr:to>
    <xdr:sp macro="" textlink="">
      <xdr:nvSpPr>
        <xdr:cNvPr id="8795" name="AutoShape 3">
          <a:extLst>
            <a:ext uri="{FF2B5EF4-FFF2-40B4-BE49-F238E27FC236}">
              <a16:creationId xmlns:a16="http://schemas.microsoft.com/office/drawing/2014/main" id="{DF2726DA-A012-4501-8FC0-489031017EF4}"/>
            </a:ext>
          </a:extLst>
        </xdr:cNvPr>
        <xdr:cNvSpPr>
          <a:spLocks/>
        </xdr:cNvSpPr>
      </xdr:nvSpPr>
      <xdr:spPr bwMode="auto">
        <a:xfrm>
          <a:off x="8343900" y="5913120"/>
          <a:ext cx="167640" cy="754380"/>
        </a:xfrm>
        <a:prstGeom prst="rightBrace">
          <a:avLst>
            <a:gd name="adj1" fmla="val 306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830580</xdr:colOff>
      <xdr:row>38</xdr:row>
      <xdr:rowOff>22860</xdr:rowOff>
    </xdr:from>
    <xdr:to>
      <xdr:col>13</xdr:col>
      <xdr:colOff>198120</xdr:colOff>
      <xdr:row>42</xdr:row>
      <xdr:rowOff>182880</xdr:rowOff>
    </xdr:to>
    <xdr:sp macro="" textlink="">
      <xdr:nvSpPr>
        <xdr:cNvPr id="8796" name="AutoShape 4">
          <a:extLst>
            <a:ext uri="{FF2B5EF4-FFF2-40B4-BE49-F238E27FC236}">
              <a16:creationId xmlns:a16="http://schemas.microsoft.com/office/drawing/2014/main" id="{FD0EE560-D4F2-4FF4-A8EF-D4F3A050491E}"/>
            </a:ext>
          </a:extLst>
        </xdr:cNvPr>
        <xdr:cNvSpPr>
          <a:spLocks/>
        </xdr:cNvSpPr>
      </xdr:nvSpPr>
      <xdr:spPr bwMode="auto">
        <a:xfrm>
          <a:off x="8328660" y="6690360"/>
          <a:ext cx="205740" cy="739140"/>
        </a:xfrm>
        <a:prstGeom prst="rightBrace">
          <a:avLst>
            <a:gd name="adj1" fmla="val 299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236220</xdr:colOff>
      <xdr:row>38</xdr:row>
      <xdr:rowOff>19050</xdr:rowOff>
    </xdr:from>
    <xdr:to>
      <xdr:col>14</xdr:col>
      <xdr:colOff>274585</xdr:colOff>
      <xdr:row>43</xdr:row>
      <xdr:rowOff>1905</xdr:rowOff>
    </xdr:to>
    <xdr:sp macro="" textlink="">
      <xdr:nvSpPr>
        <xdr:cNvPr id="2237" name="Text Box 10">
          <a:extLst>
            <a:ext uri="{FF2B5EF4-FFF2-40B4-BE49-F238E27FC236}">
              <a16:creationId xmlns:a16="http://schemas.microsoft.com/office/drawing/2014/main" id="{EB58045F-9414-478D-AC78-B5BB58552A1D}"/>
            </a:ext>
          </a:extLst>
        </xdr:cNvPr>
        <xdr:cNvSpPr txBox="1">
          <a:spLocks noChangeArrowheads="1"/>
        </xdr:cNvSpPr>
      </xdr:nvSpPr>
      <xdr:spPr bwMode="auto">
        <a:xfrm>
          <a:off x="9220200" y="6724650"/>
          <a:ext cx="352425" cy="74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Geneva"/>
            </a:rPr>
            <a:t>Deuda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2</xdr:col>
      <xdr:colOff>160020</xdr:colOff>
      <xdr:row>61</xdr:row>
      <xdr:rowOff>30480</xdr:rowOff>
    </xdr:from>
    <xdr:to>
      <xdr:col>2</xdr:col>
      <xdr:colOff>480060</xdr:colOff>
      <xdr:row>70</xdr:row>
      <xdr:rowOff>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AB42DCB0-6873-4208-A28A-891B36A02DE7}"/>
            </a:ext>
          </a:extLst>
        </xdr:cNvPr>
        <xdr:cNvSpPr>
          <a:spLocks/>
        </xdr:cNvSpPr>
      </xdr:nvSpPr>
      <xdr:spPr bwMode="auto">
        <a:xfrm>
          <a:off x="1127760" y="754380"/>
          <a:ext cx="320040" cy="1684020"/>
        </a:xfrm>
        <a:prstGeom prst="leftBrace">
          <a:avLst>
            <a:gd name="adj1" fmla="val 39391"/>
            <a:gd name="adj2" fmla="val 496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228600</xdr:colOff>
      <xdr:row>70</xdr:row>
      <xdr:rowOff>45720</xdr:rowOff>
    </xdr:from>
    <xdr:to>
      <xdr:col>2</xdr:col>
      <xdr:colOff>449580</xdr:colOff>
      <xdr:row>75</xdr:row>
      <xdr:rowOff>152400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8B86BFE3-FB20-429A-ABD7-7FBBD9F2B1D1}"/>
            </a:ext>
          </a:extLst>
        </xdr:cNvPr>
        <xdr:cNvSpPr>
          <a:spLocks/>
        </xdr:cNvSpPr>
      </xdr:nvSpPr>
      <xdr:spPr bwMode="auto">
        <a:xfrm>
          <a:off x="1196340" y="2484120"/>
          <a:ext cx="220980" cy="1059180"/>
        </a:xfrm>
        <a:prstGeom prst="leftBrace">
          <a:avLst>
            <a:gd name="adj1" fmla="val 399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144780</xdr:colOff>
      <xdr:row>61</xdr:row>
      <xdr:rowOff>7620</xdr:rowOff>
    </xdr:from>
    <xdr:to>
      <xdr:col>6</xdr:col>
      <xdr:colOff>365760</xdr:colOff>
      <xdr:row>65</xdr:row>
      <xdr:rowOff>182880</xdr:rowOff>
    </xdr:to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8ABB8DF5-5F9B-4F34-8FBA-6D21740D0705}"/>
            </a:ext>
          </a:extLst>
        </xdr:cNvPr>
        <xdr:cNvSpPr>
          <a:spLocks/>
        </xdr:cNvSpPr>
      </xdr:nvSpPr>
      <xdr:spPr bwMode="auto">
        <a:xfrm>
          <a:off x="3909060" y="731520"/>
          <a:ext cx="220980" cy="937260"/>
        </a:xfrm>
        <a:prstGeom prst="rightBrace">
          <a:avLst>
            <a:gd name="adj1" fmla="val 288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144780</xdr:colOff>
      <xdr:row>66</xdr:row>
      <xdr:rowOff>0</xdr:rowOff>
    </xdr:from>
    <xdr:to>
      <xdr:col>6</xdr:col>
      <xdr:colOff>403860</xdr:colOff>
      <xdr:row>70</xdr:row>
      <xdr:rowOff>182880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4443570-18C2-483E-AB17-5D094959BF7E}"/>
            </a:ext>
          </a:extLst>
        </xdr:cNvPr>
        <xdr:cNvSpPr>
          <a:spLocks/>
        </xdr:cNvSpPr>
      </xdr:nvSpPr>
      <xdr:spPr bwMode="auto">
        <a:xfrm>
          <a:off x="3954780" y="11216640"/>
          <a:ext cx="259080" cy="94488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160020</xdr:colOff>
      <xdr:row>71</xdr:row>
      <xdr:rowOff>0</xdr:rowOff>
    </xdr:from>
    <xdr:to>
      <xdr:col>6</xdr:col>
      <xdr:colOff>419100</xdr:colOff>
      <xdr:row>76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E5D7A1AE-6E5F-490C-A8AB-D0BDAEDD9360}"/>
            </a:ext>
          </a:extLst>
        </xdr:cNvPr>
        <xdr:cNvSpPr>
          <a:spLocks/>
        </xdr:cNvSpPr>
      </xdr:nvSpPr>
      <xdr:spPr bwMode="auto">
        <a:xfrm>
          <a:off x="3970020" y="12169140"/>
          <a:ext cx="259080" cy="952500"/>
        </a:xfrm>
        <a:prstGeom prst="rightBrace">
          <a:avLst>
            <a:gd name="adj1" fmla="val 242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274320</xdr:colOff>
      <xdr:row>61</xdr:row>
      <xdr:rowOff>9525</xdr:rowOff>
    </xdr:from>
    <xdr:to>
      <xdr:col>14</xdr:col>
      <xdr:colOff>312685</xdr:colOff>
      <xdr:row>65</xdr:row>
      <xdr:rowOff>152400</xdr:rowOff>
    </xdr:to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1C734244-9B77-402A-BF09-04381CD02FA8}"/>
            </a:ext>
          </a:extLst>
        </xdr:cNvPr>
        <xdr:cNvSpPr txBox="1">
          <a:spLocks noChangeArrowheads="1"/>
        </xdr:cNvSpPr>
      </xdr:nvSpPr>
      <xdr:spPr bwMode="auto">
        <a:xfrm>
          <a:off x="9006840" y="10273665"/>
          <a:ext cx="33554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s-ES_tradnl" sz="900" b="0" i="0" u="none" strike="noStrike" baseline="0">
              <a:solidFill>
                <a:srgbClr val="000000"/>
              </a:solidFill>
              <a:latin typeface="Geneva"/>
            </a:rPr>
            <a:t>Passivo Espontâneo</a:t>
          </a:r>
        </a:p>
      </xdr:txBody>
    </xdr:sp>
    <xdr:clientData/>
  </xdr:twoCellAnchor>
  <xdr:twoCellAnchor>
    <xdr:from>
      <xdr:col>14</xdr:col>
      <xdr:colOff>373380</xdr:colOff>
      <xdr:row>68</xdr:row>
      <xdr:rowOff>106680</xdr:rowOff>
    </xdr:from>
    <xdr:to>
      <xdr:col>14</xdr:col>
      <xdr:colOff>769620</xdr:colOff>
      <xdr:row>70</xdr:row>
      <xdr:rowOff>99060</xdr:rowOff>
    </xdr:to>
    <xdr:sp macro="" textlink="">
      <xdr:nvSpPr>
        <xdr:cNvPr id="35" name="AutoShape 12">
          <a:extLst>
            <a:ext uri="{FF2B5EF4-FFF2-40B4-BE49-F238E27FC236}">
              <a16:creationId xmlns:a16="http://schemas.microsoft.com/office/drawing/2014/main" id="{37D7BE9F-31C8-4A7D-87E9-3BD588A0E7AD}"/>
            </a:ext>
          </a:extLst>
        </xdr:cNvPr>
        <xdr:cNvSpPr>
          <a:spLocks noChangeArrowheads="1"/>
        </xdr:cNvSpPr>
      </xdr:nvSpPr>
      <xdr:spPr bwMode="auto">
        <a:xfrm>
          <a:off x="9006840" y="2164080"/>
          <a:ext cx="396240" cy="373380"/>
        </a:xfrm>
        <a:prstGeom prst="rightArrow">
          <a:avLst>
            <a:gd name="adj1" fmla="val 50000"/>
            <a:gd name="adj2" fmla="val 26531"/>
          </a:avLst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127782</xdr:colOff>
      <xdr:row>67</xdr:row>
      <xdr:rowOff>144777</xdr:rowOff>
    </xdr:from>
    <xdr:to>
      <xdr:col>23</xdr:col>
      <xdr:colOff>440202</xdr:colOff>
      <xdr:row>69</xdr:row>
      <xdr:rowOff>152398</xdr:rowOff>
    </xdr:to>
    <xdr:sp macro="" textlink="">
      <xdr:nvSpPr>
        <xdr:cNvPr id="36" name="AutoShape 13">
          <a:extLst>
            <a:ext uri="{FF2B5EF4-FFF2-40B4-BE49-F238E27FC236}">
              <a16:creationId xmlns:a16="http://schemas.microsoft.com/office/drawing/2014/main" id="{2F88FC12-96E7-457A-9BFC-6EEF40FFF8CC}"/>
            </a:ext>
          </a:extLst>
        </xdr:cNvPr>
        <xdr:cNvSpPr>
          <a:spLocks noChangeArrowheads="1"/>
        </xdr:cNvSpPr>
      </xdr:nvSpPr>
      <xdr:spPr bwMode="auto">
        <a:xfrm>
          <a:off x="15561213" y="11627531"/>
          <a:ext cx="312420" cy="394482"/>
        </a:xfrm>
        <a:prstGeom prst="rightArrow">
          <a:avLst>
            <a:gd name="adj1" fmla="val 50000"/>
            <a:gd name="adj2" fmla="val 25000"/>
          </a:avLst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41604</xdr:colOff>
      <xdr:row>61</xdr:row>
      <xdr:rowOff>7620</xdr:rowOff>
    </xdr:from>
    <xdr:to>
      <xdr:col>13</xdr:col>
      <xdr:colOff>236232</xdr:colOff>
      <xdr:row>71</xdr:row>
      <xdr:rowOff>0</xdr:rowOff>
    </xdr:to>
    <xdr:grpSp>
      <xdr:nvGrpSpPr>
        <xdr:cNvPr id="37" name="Group 190">
          <a:extLst>
            <a:ext uri="{FF2B5EF4-FFF2-40B4-BE49-F238E27FC236}">
              <a16:creationId xmlns:a16="http://schemas.microsoft.com/office/drawing/2014/main" id="{F4ACD085-5645-4574-84AC-EE8295E3D987}"/>
            </a:ext>
          </a:extLst>
        </xdr:cNvPr>
        <xdr:cNvGrpSpPr>
          <a:grpSpLocks/>
        </xdr:cNvGrpSpPr>
      </xdr:nvGrpSpPr>
      <xdr:grpSpPr bwMode="auto">
        <a:xfrm>
          <a:off x="5943640" y="10343111"/>
          <a:ext cx="3228774" cy="1932016"/>
          <a:chOff x="646" y="79"/>
          <a:chExt cx="317" cy="198"/>
        </a:xfrm>
      </xdr:grpSpPr>
      <xdr:sp macro="" textlink="">
        <xdr:nvSpPr>
          <xdr:cNvPr id="38" name="Text Box 11">
            <a:extLst>
              <a:ext uri="{FF2B5EF4-FFF2-40B4-BE49-F238E27FC236}">
                <a16:creationId xmlns:a16="http://schemas.microsoft.com/office/drawing/2014/main" id="{70E15C58-03C0-4FCD-B262-67D649C74B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6" y="102"/>
            <a:ext cx="33" cy="14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0" bIns="22860" anchor="t" upright="1"/>
          <a:lstStyle/>
          <a:p>
            <a:pPr algn="ctr" rtl="0">
              <a:defRPr sz="1000"/>
            </a:pPr>
            <a:r>
              <a:rPr lang="es-ES_tradnl" sz="900" b="0" i="0" u="none" strike="noStrike" baseline="0">
                <a:solidFill>
                  <a:srgbClr val="000000"/>
                </a:solidFill>
                <a:latin typeface="Geneva"/>
              </a:rPr>
              <a:t>Ativo Circulante</a:t>
            </a:r>
          </a:p>
        </xdr:txBody>
      </xdr:sp>
      <xdr:sp macro="" textlink="">
        <xdr:nvSpPr>
          <xdr:cNvPr id="39" name="AutoShape 1">
            <a:extLst>
              <a:ext uri="{FF2B5EF4-FFF2-40B4-BE49-F238E27FC236}">
                <a16:creationId xmlns:a16="http://schemas.microsoft.com/office/drawing/2014/main" id="{E1402CB1-70F5-4E4D-80AC-CA5158523577}"/>
              </a:ext>
            </a:extLst>
          </xdr:cNvPr>
          <xdr:cNvSpPr>
            <a:spLocks/>
          </xdr:cNvSpPr>
        </xdr:nvSpPr>
        <xdr:spPr bwMode="auto">
          <a:xfrm>
            <a:off x="690" y="81"/>
            <a:ext cx="17" cy="195"/>
          </a:xfrm>
          <a:prstGeom prst="leftBrace">
            <a:avLst>
              <a:gd name="adj1" fmla="val 85870"/>
              <a:gd name="adj2" fmla="val 49611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AutoShape 3">
            <a:extLst>
              <a:ext uri="{FF2B5EF4-FFF2-40B4-BE49-F238E27FC236}">
                <a16:creationId xmlns:a16="http://schemas.microsoft.com/office/drawing/2014/main" id="{353613E9-D03D-49ED-A6E4-69EE4EB1FC61}"/>
              </a:ext>
            </a:extLst>
          </xdr:cNvPr>
          <xdr:cNvSpPr>
            <a:spLocks/>
          </xdr:cNvSpPr>
        </xdr:nvSpPr>
        <xdr:spPr bwMode="auto">
          <a:xfrm>
            <a:off x="941" y="79"/>
            <a:ext cx="19" cy="98"/>
          </a:xfrm>
          <a:prstGeom prst="rightBrace">
            <a:avLst>
              <a:gd name="adj1" fmla="val 35078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AutoShape 4">
            <a:extLst>
              <a:ext uri="{FF2B5EF4-FFF2-40B4-BE49-F238E27FC236}">
                <a16:creationId xmlns:a16="http://schemas.microsoft.com/office/drawing/2014/main" id="{B8501EB1-A1AE-4777-B5DE-3D549BEC025A}"/>
              </a:ext>
            </a:extLst>
          </xdr:cNvPr>
          <xdr:cNvSpPr>
            <a:spLocks/>
          </xdr:cNvSpPr>
        </xdr:nvSpPr>
        <xdr:spPr bwMode="auto">
          <a:xfrm>
            <a:off x="939" y="180"/>
            <a:ext cx="24" cy="97"/>
          </a:xfrm>
          <a:prstGeom prst="rightBrace">
            <a:avLst>
              <a:gd name="adj1" fmla="val 33681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274320</xdr:colOff>
      <xdr:row>66</xdr:row>
      <xdr:rowOff>19050</xdr:rowOff>
    </xdr:from>
    <xdr:to>
      <xdr:col>14</xdr:col>
      <xdr:colOff>312685</xdr:colOff>
      <xdr:row>70</xdr:row>
      <xdr:rowOff>161925</xdr:rowOff>
    </xdr:to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138EEB87-A571-42B0-A166-F266610F2949}"/>
            </a:ext>
          </a:extLst>
        </xdr:cNvPr>
        <xdr:cNvSpPr txBox="1">
          <a:spLocks noChangeArrowheads="1"/>
        </xdr:cNvSpPr>
      </xdr:nvSpPr>
      <xdr:spPr bwMode="auto">
        <a:xfrm>
          <a:off x="9006840" y="11235690"/>
          <a:ext cx="33554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Geneva"/>
            </a:rPr>
            <a:t>Dívida</a:t>
          </a: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117"/>
  <sheetViews>
    <sheetView showGridLines="0" view="pageBreakPreview" zoomScaleNormal="75" workbookViewId="0">
      <selection activeCell="J18" sqref="J18"/>
    </sheetView>
  </sheetViews>
  <sheetFormatPr defaultColWidth="11.375" defaultRowHeight="11.4"/>
  <cols>
    <col min="1" max="1" width="26.125" style="24" customWidth="1"/>
    <col min="2" max="3" width="10.625" style="7" customWidth="1"/>
    <col min="4" max="4" width="10.75" style="7" customWidth="1"/>
    <col min="5" max="5" width="4.125" style="9" customWidth="1"/>
    <col min="6" max="6" width="6.75" style="9" customWidth="1"/>
    <col min="7" max="7" width="9.25" style="9" customWidth="1"/>
    <col min="8" max="8" width="6.625" style="9" customWidth="1"/>
    <col min="9" max="16384" width="11.375" style="9"/>
  </cols>
  <sheetData>
    <row r="1" spans="1:28" ht="15.6" customHeight="1">
      <c r="A1" s="4" t="s">
        <v>40</v>
      </c>
      <c r="C1" s="8"/>
      <c r="D1" s="8"/>
      <c r="J1" s="10"/>
    </row>
    <row r="2" spans="1:28" ht="17.25" customHeight="1" thickBot="1">
      <c r="A2" s="166" t="s">
        <v>160</v>
      </c>
      <c r="B2" s="11">
        <v>2009</v>
      </c>
      <c r="C2" s="11">
        <f>B2+1</f>
        <v>2010</v>
      </c>
      <c r="D2" s="11">
        <f>C2+1</f>
        <v>2011</v>
      </c>
      <c r="F2" s="11">
        <f>B2</f>
        <v>2009</v>
      </c>
      <c r="G2" s="11">
        <f>C2</f>
        <v>2010</v>
      </c>
      <c r="H2" s="11">
        <f>D2</f>
        <v>2011</v>
      </c>
      <c r="J2" s="10"/>
    </row>
    <row r="3" spans="1:28" ht="13.5" customHeight="1">
      <c r="A3" s="21" t="s">
        <v>19</v>
      </c>
      <c r="B3" s="13">
        <v>10000</v>
      </c>
      <c r="C3" s="13">
        <f>B3*(1+C79)</f>
        <v>20000</v>
      </c>
      <c r="D3" s="13">
        <f>C3*(1+D79)</f>
        <v>30000</v>
      </c>
      <c r="F3" s="5">
        <f>B3/B$3</f>
        <v>1</v>
      </c>
      <c r="G3" s="5">
        <f>C3/C$3</f>
        <v>1</v>
      </c>
      <c r="H3" s="5">
        <f>D3/D$3</f>
        <v>1</v>
      </c>
    </row>
    <row r="4" spans="1:28" s="17" customFormat="1" ht="13.5" customHeight="1">
      <c r="A4" s="14" t="s">
        <v>20</v>
      </c>
      <c r="B4" s="15">
        <f>B3*B80</f>
        <v>8000</v>
      </c>
      <c r="C4" s="15">
        <f>C3*C80</f>
        <v>16200.000000000002</v>
      </c>
      <c r="D4" s="15">
        <f>D3*D80</f>
        <v>24600</v>
      </c>
      <c r="E4" s="16"/>
      <c r="F4" s="6">
        <f t="shared" ref="F4:F15" si="0">B4/B$3</f>
        <v>0.8</v>
      </c>
      <c r="G4" s="6">
        <f t="shared" ref="G4:G15" si="1">C4/C$3</f>
        <v>0.81</v>
      </c>
      <c r="H4" s="6">
        <f t="shared" ref="H4:H15" si="2">D4/D$3</f>
        <v>0.82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s="16" customFormat="1" ht="13.5" customHeight="1">
      <c r="A5" s="18" t="s">
        <v>21</v>
      </c>
      <c r="B5" s="19">
        <f>B3-B4</f>
        <v>2000</v>
      </c>
      <c r="C5" s="19">
        <f>C3-C4</f>
        <v>3799.9999999999982</v>
      </c>
      <c r="D5" s="19">
        <f>D3-D4</f>
        <v>5400</v>
      </c>
      <c r="F5" s="5">
        <f t="shared" si="0"/>
        <v>0.2</v>
      </c>
      <c r="G5" s="5">
        <f t="shared" si="1"/>
        <v>0.18999999999999992</v>
      </c>
      <c r="H5" s="5">
        <f t="shared" si="2"/>
        <v>0.18</v>
      </c>
      <c r="J5" s="20"/>
    </row>
    <row r="6" spans="1:28" ht="13.5" customHeight="1">
      <c r="A6" s="64" t="s">
        <v>22</v>
      </c>
      <c r="B6" s="13">
        <v>200</v>
      </c>
      <c r="C6" s="13">
        <v>1000</v>
      </c>
      <c r="D6" s="13">
        <v>1800</v>
      </c>
      <c r="E6" s="16"/>
      <c r="F6" s="5">
        <f t="shared" si="0"/>
        <v>0.02</v>
      </c>
      <c r="G6" s="5">
        <f t="shared" si="1"/>
        <v>0.05</v>
      </c>
      <c r="H6" s="5">
        <f t="shared" si="2"/>
        <v>0.06</v>
      </c>
      <c r="I6" s="16"/>
      <c r="J6" s="16"/>
      <c r="K6" s="16"/>
      <c r="L6" s="16"/>
      <c r="M6" s="16"/>
      <c r="N6" s="16"/>
      <c r="O6" s="16"/>
    </row>
    <row r="7" spans="1:28" ht="13.5" customHeight="1">
      <c r="A7" s="65" t="s">
        <v>23</v>
      </c>
      <c r="B7" s="66">
        <f>B82</f>
        <v>100</v>
      </c>
      <c r="C7" s="66">
        <f>C82</f>
        <v>385</v>
      </c>
      <c r="D7" s="66">
        <f>D82</f>
        <v>470</v>
      </c>
      <c r="E7" s="67"/>
      <c r="F7" s="63">
        <f t="shared" si="0"/>
        <v>0.01</v>
      </c>
      <c r="G7" s="63">
        <f t="shared" si="1"/>
        <v>1.925E-2</v>
      </c>
      <c r="H7" s="63">
        <f t="shared" si="2"/>
        <v>1.5666666666666666E-2</v>
      </c>
      <c r="I7" s="16"/>
      <c r="J7" s="16"/>
      <c r="K7" s="16"/>
    </row>
    <row r="8" spans="1:28" ht="13.5" customHeight="1">
      <c r="A8" s="198" t="s">
        <v>252</v>
      </c>
      <c r="B8" s="15">
        <f>B6+B7</f>
        <v>300</v>
      </c>
      <c r="C8" s="15">
        <f>C6+C7</f>
        <v>1385</v>
      </c>
      <c r="D8" s="15">
        <f>D6+D7</f>
        <v>2270</v>
      </c>
      <c r="F8" s="6">
        <f t="shared" si="0"/>
        <v>0.03</v>
      </c>
      <c r="G8" s="6">
        <f t="shared" si="1"/>
        <v>6.9250000000000006E-2</v>
      </c>
      <c r="H8" s="6">
        <f t="shared" si="2"/>
        <v>7.566666666666666E-2</v>
      </c>
      <c r="I8" s="16"/>
      <c r="J8" s="16"/>
      <c r="K8" s="16"/>
    </row>
    <row r="9" spans="1:28" ht="13.5" customHeight="1">
      <c r="A9" s="21" t="s">
        <v>37</v>
      </c>
      <c r="B9" s="13">
        <f>B5-B8</f>
        <v>1700</v>
      </c>
      <c r="C9" s="13">
        <f>C5-C8</f>
        <v>2414.9999999999982</v>
      </c>
      <c r="D9" s="13">
        <f>D5-D8</f>
        <v>3130</v>
      </c>
      <c r="F9" s="5">
        <f t="shared" si="0"/>
        <v>0.17</v>
      </c>
      <c r="G9" s="5">
        <f t="shared" si="1"/>
        <v>0.12074999999999991</v>
      </c>
      <c r="H9" s="5">
        <f t="shared" si="2"/>
        <v>0.10433333333333333</v>
      </c>
    </row>
    <row r="10" spans="1:28" ht="13.5" customHeight="1">
      <c r="A10" s="14" t="s">
        <v>24</v>
      </c>
      <c r="B10" s="15">
        <f>B84*B35</f>
        <v>500</v>
      </c>
      <c r="C10" s="15">
        <f>C84*C35</f>
        <v>550</v>
      </c>
      <c r="D10" s="15">
        <f>D84*D35</f>
        <v>600</v>
      </c>
      <c r="F10" s="6">
        <f t="shared" si="0"/>
        <v>0.05</v>
      </c>
      <c r="G10" s="6">
        <f t="shared" si="1"/>
        <v>2.75E-2</v>
      </c>
      <c r="H10" s="6">
        <f t="shared" si="2"/>
        <v>0.02</v>
      </c>
    </row>
    <row r="11" spans="1:28" ht="13.5" customHeight="1">
      <c r="A11" s="18" t="s">
        <v>25</v>
      </c>
      <c r="B11" s="19">
        <f>B9-B10</f>
        <v>1200</v>
      </c>
      <c r="C11" s="22">
        <f>C9-C10</f>
        <v>1864.9999999999982</v>
      </c>
      <c r="D11" s="19">
        <f>D9-D10</f>
        <v>2530</v>
      </c>
      <c r="F11" s="5">
        <f t="shared" si="0"/>
        <v>0.12</v>
      </c>
      <c r="G11" s="5">
        <f t="shared" si="1"/>
        <v>9.3249999999999902E-2</v>
      </c>
      <c r="H11" s="5">
        <f t="shared" si="2"/>
        <v>8.433333333333333E-2</v>
      </c>
    </row>
    <row r="12" spans="1:28" ht="13.5" customHeight="1">
      <c r="A12" s="18" t="s">
        <v>172</v>
      </c>
      <c r="B12" s="15">
        <f ca="1">B83*(B43+B41)</f>
        <v>300</v>
      </c>
      <c r="C12" s="22">
        <f ca="1">C83*(C43+C41)</f>
        <v>365.25291382581702</v>
      </c>
      <c r="D12" s="15">
        <f ca="1">D83*(D43+D41)</f>
        <v>526.68842276942621</v>
      </c>
      <c r="F12" s="6">
        <f t="shared" ca="1" si="0"/>
        <v>0.03</v>
      </c>
      <c r="G12" s="6">
        <f t="shared" ca="1" si="1"/>
        <v>1.8262645691290852E-2</v>
      </c>
      <c r="H12" s="6">
        <f t="shared" ca="1" si="2"/>
        <v>1.7556280758980875E-2</v>
      </c>
      <c r="I12" s="23"/>
    </row>
    <row r="13" spans="1:28" ht="13.5" customHeight="1">
      <c r="A13" s="12" t="s">
        <v>26</v>
      </c>
      <c r="B13" s="19">
        <f ca="1">B11-B12</f>
        <v>900</v>
      </c>
      <c r="C13" s="19">
        <f ca="1">C11-C12</f>
        <v>1499.7470861741813</v>
      </c>
      <c r="D13" s="19">
        <f ca="1">D11-D12</f>
        <v>2003.3115772305737</v>
      </c>
      <c r="F13" s="5">
        <f t="shared" ca="1" si="0"/>
        <v>0.09</v>
      </c>
      <c r="G13" s="5">
        <f t="shared" ca="1" si="1"/>
        <v>7.4987354308709064E-2</v>
      </c>
      <c r="H13" s="5">
        <f t="shared" ca="1" si="2"/>
        <v>6.6777052574352458E-2</v>
      </c>
    </row>
    <row r="14" spans="1:28" ht="13.5" customHeight="1">
      <c r="A14" s="14" t="s">
        <v>42</v>
      </c>
      <c r="B14" s="15">
        <f ca="1">B13*B85</f>
        <v>270</v>
      </c>
      <c r="C14" s="15">
        <f ca="1">C13*C85</f>
        <v>449.92412585225435</v>
      </c>
      <c r="D14" s="15">
        <f ca="1">D13*D85</f>
        <v>600.99347316917203</v>
      </c>
      <c r="F14" s="6">
        <f t="shared" ca="1" si="0"/>
        <v>2.7E-2</v>
      </c>
      <c r="G14" s="6">
        <f t="shared" ca="1" si="1"/>
        <v>2.2496206292612717E-2</v>
      </c>
      <c r="H14" s="6">
        <f t="shared" ca="1" si="2"/>
        <v>2.0033115772305734E-2</v>
      </c>
    </row>
    <row r="15" spans="1:28" ht="13.5" customHeight="1">
      <c r="A15" s="14" t="s">
        <v>27</v>
      </c>
      <c r="B15" s="15">
        <f ca="1">B13-B14</f>
        <v>630</v>
      </c>
      <c r="C15" s="15">
        <f ca="1">C13-C14</f>
        <v>1049.822960321927</v>
      </c>
      <c r="D15" s="15">
        <f ca="1">D13-D14</f>
        <v>1402.3181040614018</v>
      </c>
      <c r="F15" s="5">
        <f t="shared" ca="1" si="0"/>
        <v>6.3E-2</v>
      </c>
      <c r="G15" s="5">
        <f t="shared" ca="1" si="1"/>
        <v>5.2491148016096348E-2</v>
      </c>
      <c r="H15" s="5">
        <f t="shared" ca="1" si="2"/>
        <v>4.6743936802046727E-2</v>
      </c>
      <c r="I15" s="23"/>
    </row>
    <row r="16" spans="1:28" ht="13.5" customHeight="1"/>
    <row r="17" spans="1:8" ht="13.5" customHeight="1" thickBot="1">
      <c r="A17" s="61" t="s">
        <v>173</v>
      </c>
      <c r="B17" s="62"/>
      <c r="C17" s="25"/>
      <c r="D17" s="25"/>
      <c r="E17" s="26"/>
      <c r="F17" s="26"/>
      <c r="G17" s="26"/>
      <c r="H17" s="26"/>
    </row>
    <row r="18" spans="1:8" ht="13.5" customHeight="1">
      <c r="A18" s="27" t="s">
        <v>174</v>
      </c>
      <c r="B18" s="28">
        <v>1.5</v>
      </c>
      <c r="C18" s="28">
        <f>C79</f>
        <v>1</v>
      </c>
      <c r="D18" s="28">
        <f>D79</f>
        <v>0.5</v>
      </c>
      <c r="E18" s="26"/>
      <c r="F18" s="26"/>
      <c r="G18" s="26"/>
      <c r="H18" s="26"/>
    </row>
    <row r="19" spans="1:8" ht="13.5" customHeight="1">
      <c r="A19" s="27" t="s">
        <v>175</v>
      </c>
      <c r="B19" s="29">
        <f>B5/B3</f>
        <v>0.2</v>
      </c>
      <c r="C19" s="29">
        <f>C5/C3</f>
        <v>0.18999999999999992</v>
      </c>
      <c r="D19" s="29">
        <f>D5/D3</f>
        <v>0.18</v>
      </c>
      <c r="E19" s="26"/>
      <c r="F19" s="26"/>
      <c r="G19" s="26"/>
      <c r="H19" s="26"/>
    </row>
    <row r="20" spans="1:8" ht="13.5" customHeight="1">
      <c r="A20" s="27" t="s">
        <v>117</v>
      </c>
      <c r="B20" s="29">
        <f>B8/B3</f>
        <v>0.03</v>
      </c>
      <c r="C20" s="29">
        <f>C8/C3</f>
        <v>6.9250000000000006E-2</v>
      </c>
      <c r="D20" s="29">
        <f>D8/D3</f>
        <v>7.566666666666666E-2</v>
      </c>
      <c r="E20" s="26"/>
      <c r="F20" s="26"/>
      <c r="G20" s="26"/>
      <c r="H20" s="26"/>
    </row>
    <row r="21" spans="1:8" ht="13.5" customHeight="1">
      <c r="A21" s="68" t="s">
        <v>118</v>
      </c>
      <c r="B21" s="29" t="s">
        <v>51</v>
      </c>
      <c r="C21" s="29">
        <f>C8/B8-1</f>
        <v>3.6166666666666663</v>
      </c>
      <c r="D21" s="29">
        <f>D8/C8-1</f>
        <v>0.63898916967509023</v>
      </c>
      <c r="E21" s="26"/>
      <c r="F21" s="26"/>
      <c r="G21" s="26"/>
      <c r="H21" s="26"/>
    </row>
    <row r="22" spans="1:8" ht="13.5" customHeight="1">
      <c r="A22" s="27" t="s">
        <v>43</v>
      </c>
      <c r="B22" s="29">
        <f>B9/B3</f>
        <v>0.17</v>
      </c>
      <c r="C22" s="29">
        <f>C9/C3</f>
        <v>0.12074999999999991</v>
      </c>
      <c r="D22" s="29">
        <f>D9/D3</f>
        <v>0.10433333333333333</v>
      </c>
      <c r="E22" s="26"/>
      <c r="F22" s="26"/>
      <c r="G22" s="26"/>
      <c r="H22" s="26"/>
    </row>
    <row r="23" spans="1:8" ht="13.5" customHeight="1">
      <c r="A23" s="30" t="s">
        <v>176</v>
      </c>
      <c r="B23" s="31">
        <f ca="1">B15/B3</f>
        <v>6.3E-2</v>
      </c>
      <c r="C23" s="31">
        <f ca="1">C15/C3</f>
        <v>5.2491148016096348E-2</v>
      </c>
      <c r="D23" s="31">
        <f ca="1">D15/D3</f>
        <v>4.6743936802046727E-2</v>
      </c>
      <c r="E23" s="26"/>
      <c r="F23" s="26" t="s">
        <v>179</v>
      </c>
      <c r="G23" s="26"/>
      <c r="H23" s="26"/>
    </row>
    <row r="24" spans="1:8" ht="13.5" customHeight="1">
      <c r="A24" s="27" t="s">
        <v>177</v>
      </c>
      <c r="B24" s="29">
        <f ca="1">B15/B44</f>
        <v>0.21</v>
      </c>
      <c r="C24" s="29">
        <f ca="1">C15/C44</f>
        <v>0.28920742708593028</v>
      </c>
      <c r="D24" s="29">
        <f ca="1">D15/D44</f>
        <v>0.29965195605710171</v>
      </c>
      <c r="E24" s="26"/>
      <c r="F24" s="26" t="s">
        <v>180</v>
      </c>
      <c r="G24" s="26"/>
      <c r="H24" s="26"/>
    </row>
    <row r="25" spans="1:8" ht="13.5" customHeight="1">
      <c r="A25" s="27" t="s">
        <v>263</v>
      </c>
      <c r="B25" s="29">
        <f ca="1">B11/B54</f>
        <v>0.18099547511312217</v>
      </c>
      <c r="C25" s="29">
        <f ca="1">C11/C54</f>
        <v>0.22382635514380261</v>
      </c>
      <c r="D25" s="29">
        <f ca="1">D11/D54</f>
        <v>0.22292663333529758</v>
      </c>
      <c r="E25" s="26"/>
      <c r="F25" s="26" t="s">
        <v>181</v>
      </c>
      <c r="G25" s="26"/>
      <c r="H25" s="26"/>
    </row>
    <row r="26" spans="1:8" ht="13.5" customHeight="1">
      <c r="A26" s="27" t="s">
        <v>178</v>
      </c>
      <c r="B26" s="32">
        <f ca="1">B15+B10</f>
        <v>1130</v>
      </c>
      <c r="C26" s="32">
        <f ca="1">C15+C10</f>
        <v>1599.822960321927</v>
      </c>
      <c r="D26" s="32">
        <f ca="1">D15+D10</f>
        <v>2002.3181040614018</v>
      </c>
      <c r="E26" s="26"/>
      <c r="F26" s="26" t="s">
        <v>182</v>
      </c>
      <c r="G26" s="26"/>
      <c r="H26" s="26"/>
    </row>
    <row r="27" spans="1:8" ht="13.5" customHeight="1">
      <c r="A27" s="27"/>
      <c r="B27" s="33"/>
      <c r="C27" s="33"/>
      <c r="D27" s="33"/>
      <c r="E27" s="26"/>
      <c r="F27" s="26"/>
      <c r="G27" s="26"/>
      <c r="H27" s="26"/>
    </row>
    <row r="28" spans="1:8" ht="13.5" customHeight="1">
      <c r="A28" s="27"/>
      <c r="B28" s="33"/>
      <c r="C28" s="33"/>
      <c r="D28" s="33"/>
      <c r="E28" s="26"/>
      <c r="F28" s="26"/>
      <c r="G28" s="26"/>
      <c r="H28" s="26"/>
    </row>
    <row r="29" spans="1:8" ht="13.5" customHeight="1">
      <c r="A29" s="4" t="s">
        <v>44</v>
      </c>
      <c r="B29" s="34"/>
      <c r="C29" s="34"/>
      <c r="D29" s="34"/>
    </row>
    <row r="30" spans="1:8" ht="13.5" customHeight="1" thickBot="1">
      <c r="A30" s="167" t="str">
        <f>A2</f>
        <v>(thousand of reales)</v>
      </c>
      <c r="B30" s="11">
        <f>B2</f>
        <v>2009</v>
      </c>
      <c r="C30" s="11">
        <f>C2</f>
        <v>2010</v>
      </c>
      <c r="D30" s="11">
        <f>D2</f>
        <v>2011</v>
      </c>
      <c r="G30" s="168" t="s">
        <v>158</v>
      </c>
    </row>
    <row r="31" spans="1:8" ht="13.5" customHeight="1">
      <c r="A31" s="21" t="s">
        <v>29</v>
      </c>
      <c r="B31" s="13">
        <f ca="1">MAX(B46-B32-B33-B35,B94)</f>
        <v>308.52054794520518</v>
      </c>
      <c r="C31" s="13">
        <f ca="1">MAX(C46-C32-C33-C35,C94)</f>
        <v>50.000000000001819</v>
      </c>
      <c r="D31" s="13">
        <f ca="1">MAX(D46-D32-D33-D35,D94)</f>
        <v>50.000000000001819</v>
      </c>
      <c r="G31" s="71">
        <f ca="1">D31-B31</f>
        <v>-258.52054794520336</v>
      </c>
    </row>
    <row r="32" spans="1:8" ht="13.5" customHeight="1">
      <c r="A32" s="21" t="s">
        <v>30</v>
      </c>
      <c r="B32" s="13">
        <f t="shared" ref="B32:D33" si="3">B3/365*B88</f>
        <v>1643.8356164383561</v>
      </c>
      <c r="C32" s="13">
        <f t="shared" si="3"/>
        <v>3287.6712328767121</v>
      </c>
      <c r="D32" s="13">
        <f t="shared" si="3"/>
        <v>6575.3424657534242</v>
      </c>
      <c r="G32" s="71">
        <f>D32-B32</f>
        <v>4931.5068493150684</v>
      </c>
    </row>
    <row r="33" spans="1:7" ht="13.5" customHeight="1">
      <c r="A33" s="21" t="s">
        <v>31</v>
      </c>
      <c r="B33" s="13">
        <f t="shared" si="3"/>
        <v>657.53424657534242</v>
      </c>
      <c r="C33" s="13">
        <f t="shared" si="3"/>
        <v>1331.5068493150686</v>
      </c>
      <c r="D33" s="13">
        <f t="shared" si="3"/>
        <v>1347.9452054794522</v>
      </c>
      <c r="G33" s="71">
        <f>D33-B33</f>
        <v>690.41095890410975</v>
      </c>
    </row>
    <row r="34" spans="1:7" ht="13.5" customHeight="1">
      <c r="A34" s="12" t="s">
        <v>253</v>
      </c>
      <c r="B34" s="19">
        <f ca="1">SUM(B31:B33)</f>
        <v>2609.8904109589039</v>
      </c>
      <c r="C34" s="19">
        <f ca="1">SUM(C31:C33)</f>
        <v>4669.1780821917828</v>
      </c>
      <c r="D34" s="19">
        <f ca="1">SUM(D31:D33)</f>
        <v>7973.287671232878</v>
      </c>
      <c r="G34" s="71"/>
    </row>
    <row r="35" spans="1:7" ht="13.5" customHeight="1">
      <c r="A35" s="14" t="s">
        <v>254</v>
      </c>
      <c r="B35" s="15">
        <v>5000</v>
      </c>
      <c r="C35" s="15">
        <f>B35+C91</f>
        <v>5500</v>
      </c>
      <c r="D35" s="15">
        <f>C35+D91</f>
        <v>6000</v>
      </c>
      <c r="G35" s="71">
        <f>D35-B35</f>
        <v>1000</v>
      </c>
    </row>
    <row r="36" spans="1:7" ht="13.5" customHeight="1">
      <c r="A36" s="14" t="s">
        <v>128</v>
      </c>
      <c r="B36" s="36">
        <f ca="1">B34+B35</f>
        <v>7609.8904109589039</v>
      </c>
      <c r="C36" s="36">
        <f ca="1">C34+C35</f>
        <v>10169.178082191782</v>
      </c>
      <c r="D36" s="36">
        <f ca="1">D34+D35</f>
        <v>13973.287671232878</v>
      </c>
      <c r="G36" s="71"/>
    </row>
    <row r="37" spans="1:7" ht="13.5" customHeight="1">
      <c r="D37" s="7" t="s">
        <v>6</v>
      </c>
      <c r="G37" s="70"/>
    </row>
    <row r="38" spans="1:7" ht="13.5" customHeight="1">
      <c r="A38" s="4" t="s">
        <v>45</v>
      </c>
      <c r="B38" s="37"/>
      <c r="G38" s="70"/>
    </row>
    <row r="39" spans="1:7" ht="13.5" customHeight="1">
      <c r="A39" s="12" t="s">
        <v>32</v>
      </c>
      <c r="B39" s="19">
        <f>B48/365*B90</f>
        <v>709.89041095890411</v>
      </c>
      <c r="C39" s="19">
        <f>C48/365*C90</f>
        <v>1386.9018577594295</v>
      </c>
      <c r="D39" s="19">
        <f>D48/365*D90</f>
        <v>2023.2689059861136</v>
      </c>
      <c r="G39" s="71">
        <f>D39-B39</f>
        <v>1313.3784950272095</v>
      </c>
    </row>
    <row r="40" spans="1:7" ht="13.5" customHeight="1">
      <c r="A40" s="21" t="s">
        <v>183</v>
      </c>
      <c r="B40" s="13">
        <f ca="1">B14</f>
        <v>270</v>
      </c>
      <c r="C40" s="13">
        <f ca="1">C14</f>
        <v>449.92412585225435</v>
      </c>
      <c r="D40" s="13">
        <f ca="1">D14</f>
        <v>600.99347316917203</v>
      </c>
      <c r="G40" s="71">
        <f t="shared" ref="G40:G45" ca="1" si="4">D40-B40</f>
        <v>330.99347316917203</v>
      </c>
    </row>
    <row r="41" spans="1:7" ht="13.5" customHeight="1">
      <c r="A41" s="14" t="s">
        <v>33</v>
      </c>
      <c r="B41" s="13">
        <f ca="1">MAX(B62-B63,0)</f>
        <v>0</v>
      </c>
      <c r="C41" s="13">
        <f ca="1">MAX(C62-C63,0)</f>
        <v>1152.52913825817</v>
      </c>
      <c r="D41" s="13">
        <f ca="1">MAX(D62-D63,0)</f>
        <v>3266.8842276942623</v>
      </c>
      <c r="G41" s="71">
        <f t="shared" ca="1" si="4"/>
        <v>3266.8842276942623</v>
      </c>
    </row>
    <row r="42" spans="1:7" ht="13.5" customHeight="1">
      <c r="A42" s="12" t="s">
        <v>184</v>
      </c>
      <c r="B42" s="19">
        <f ca="1">B39+B40+B41</f>
        <v>979.89041095890411</v>
      </c>
      <c r="C42" s="19">
        <f ca="1">C39+C40+C41</f>
        <v>2989.355121869854</v>
      </c>
      <c r="D42" s="19">
        <f ca="1">D39+D40+D41</f>
        <v>5891.1466068495483</v>
      </c>
      <c r="G42" s="71"/>
    </row>
    <row r="43" spans="1:7" ht="13.5" customHeight="1">
      <c r="A43" s="21" t="s">
        <v>185</v>
      </c>
      <c r="B43" s="13">
        <v>3000</v>
      </c>
      <c r="C43" s="13">
        <f>B43+C92</f>
        <v>2500</v>
      </c>
      <c r="D43" s="13">
        <f>C43+D92</f>
        <v>2000</v>
      </c>
      <c r="G43" s="71">
        <f t="shared" si="4"/>
        <v>-1000</v>
      </c>
    </row>
    <row r="44" spans="1:7" ht="13.5" customHeight="1">
      <c r="A44" s="21" t="s">
        <v>186</v>
      </c>
      <c r="B44" s="13">
        <v>3000</v>
      </c>
      <c r="C44" s="13">
        <f ca="1">B44+B45*(1-B93)</f>
        <v>3630</v>
      </c>
      <c r="D44" s="13">
        <f ca="1">C44+C45*(1-C93)</f>
        <v>4679.822960321927</v>
      </c>
      <c r="G44" s="71">
        <f t="shared" ca="1" si="4"/>
        <v>1679.822960321927</v>
      </c>
    </row>
    <row r="45" spans="1:7" ht="13.5" customHeight="1">
      <c r="A45" s="14" t="s">
        <v>187</v>
      </c>
      <c r="B45" s="15">
        <f ca="1">B15</f>
        <v>630</v>
      </c>
      <c r="C45" s="15">
        <f ca="1">C15</f>
        <v>1049.822960321927</v>
      </c>
      <c r="D45" s="15">
        <f ca="1">D15</f>
        <v>1402.3181040614018</v>
      </c>
      <c r="G45" s="71">
        <f t="shared" ca="1" si="4"/>
        <v>772.31810406140175</v>
      </c>
    </row>
    <row r="46" spans="1:7" ht="13.5" customHeight="1">
      <c r="A46" s="38" t="s">
        <v>34</v>
      </c>
      <c r="B46" s="36">
        <f ca="1">B42+B43+B44+B45</f>
        <v>7609.8904109589039</v>
      </c>
      <c r="C46" s="36">
        <f ca="1">C42+C43+C44+C45</f>
        <v>10169.178082191782</v>
      </c>
      <c r="D46" s="36">
        <f ca="1">D42+D43+D44+D45</f>
        <v>13973.287671232878</v>
      </c>
    </row>
    <row r="47" spans="1:7" ht="13.5" customHeight="1">
      <c r="A47" s="39"/>
      <c r="B47" s="22"/>
      <c r="C47" s="22"/>
      <c r="D47" s="22"/>
    </row>
    <row r="48" spans="1:7" ht="13.5" customHeight="1">
      <c r="A48" s="27" t="s">
        <v>28</v>
      </c>
      <c r="B48" s="47">
        <v>8637</v>
      </c>
      <c r="C48" s="47">
        <f>C4+(C33-B33)</f>
        <v>16873.972602739726</v>
      </c>
      <c r="D48" s="47">
        <f>D4+(D33-C33)</f>
        <v>24616.438356164384</v>
      </c>
      <c r="F48" s="180" t="s">
        <v>228</v>
      </c>
    </row>
    <row r="49" spans="1:7" ht="13.5" customHeight="1">
      <c r="A49" s="27" t="s">
        <v>258</v>
      </c>
      <c r="B49" s="205"/>
      <c r="C49" s="47">
        <f>C91+C10</f>
        <v>1050</v>
      </c>
      <c r="D49" s="47">
        <f>D91+D10</f>
        <v>1100</v>
      </c>
      <c r="F49" s="26" t="s">
        <v>229</v>
      </c>
    </row>
    <row r="50" spans="1:7" ht="13.5" customHeight="1">
      <c r="A50" s="41"/>
      <c r="B50" s="40"/>
      <c r="C50" s="40"/>
      <c r="D50" s="40"/>
      <c r="F50" s="42"/>
    </row>
    <row r="51" spans="1:7" ht="13.5" customHeight="1" thickBot="1">
      <c r="A51" s="61" t="s">
        <v>188</v>
      </c>
      <c r="B51" s="169">
        <f>B30</f>
        <v>2009</v>
      </c>
      <c r="C51" s="169">
        <f>C30</f>
        <v>2010</v>
      </c>
      <c r="D51" s="169">
        <f>D30</f>
        <v>2011</v>
      </c>
      <c r="E51" s="26"/>
      <c r="F51" s="26"/>
      <c r="G51" s="168" t="str">
        <f>G30</f>
        <v>SUF 2009-11</v>
      </c>
    </row>
    <row r="52" spans="1:7" ht="19.5" customHeight="1">
      <c r="A52" s="44" t="s">
        <v>255</v>
      </c>
      <c r="B52" s="45">
        <f ca="1">B62</f>
        <v>1371.4794520547946</v>
      </c>
      <c r="C52" s="45">
        <f ca="1">C62</f>
        <v>2832.3520985800969</v>
      </c>
      <c r="D52" s="45">
        <f ca="1">D62</f>
        <v>5349.0252920775911</v>
      </c>
      <c r="E52" s="26"/>
      <c r="F52" s="26"/>
      <c r="G52" s="71">
        <f ca="1">D52-B52</f>
        <v>3977.5458400227963</v>
      </c>
    </row>
    <row r="53" spans="1:7" ht="13.5" customHeight="1">
      <c r="A53" s="44" t="s">
        <v>189</v>
      </c>
      <c r="B53" s="46">
        <f>B35</f>
        <v>5000</v>
      </c>
      <c r="C53" s="46">
        <f>C35</f>
        <v>5500</v>
      </c>
      <c r="D53" s="46">
        <f>D35</f>
        <v>6000</v>
      </c>
      <c r="E53" s="26"/>
      <c r="F53" s="26"/>
      <c r="G53" s="71">
        <f>D53-B53</f>
        <v>1000</v>
      </c>
    </row>
    <row r="54" spans="1:7" ht="13.5" customHeight="1">
      <c r="A54" s="44" t="s">
        <v>190</v>
      </c>
      <c r="B54" s="45">
        <f ca="1">B59+B52+B53</f>
        <v>6630</v>
      </c>
      <c r="C54" s="45">
        <f ca="1">C59+C52+C53</f>
        <v>8332.3520985800988</v>
      </c>
      <c r="D54" s="45">
        <f ca="1">D59+D52+D53</f>
        <v>11349.025292077593</v>
      </c>
      <c r="E54" s="26"/>
      <c r="F54" s="26"/>
      <c r="G54" s="71"/>
    </row>
    <row r="55" spans="1:7" ht="7.5" customHeight="1">
      <c r="A55" s="44"/>
      <c r="B55" s="45"/>
      <c r="C55" s="45"/>
      <c r="D55" s="45"/>
      <c r="E55" s="26"/>
      <c r="F55" s="26"/>
      <c r="G55" s="71"/>
    </row>
    <row r="56" spans="1:7" ht="13.5" customHeight="1">
      <c r="A56" s="44" t="s">
        <v>49</v>
      </c>
      <c r="B56" s="45">
        <f ca="1">B41+B43</f>
        <v>3000</v>
      </c>
      <c r="C56" s="45">
        <f ca="1">C41+C43</f>
        <v>3652.52913825817</v>
      </c>
      <c r="D56" s="45">
        <f ca="1">D41+D43</f>
        <v>5266.8842276942623</v>
      </c>
      <c r="E56" s="26"/>
      <c r="F56" s="26"/>
      <c r="G56" s="71">
        <f ca="1">D56-B56</f>
        <v>2266.8842276942623</v>
      </c>
    </row>
    <row r="57" spans="1:7" ht="13.5" customHeight="1">
      <c r="A57" s="44" t="s">
        <v>50</v>
      </c>
      <c r="B57" s="46">
        <f ca="1">B44+B45</f>
        <v>3630</v>
      </c>
      <c r="C57" s="46">
        <f ca="1">C44+C45</f>
        <v>4679.822960321927</v>
      </c>
      <c r="D57" s="46">
        <f ca="1">D44+D45</f>
        <v>6082.1410643833287</v>
      </c>
      <c r="E57" s="26"/>
      <c r="F57" s="26"/>
      <c r="G57" s="71">
        <f ca="1">D57-B57</f>
        <v>2452.1410643833287</v>
      </c>
    </row>
    <row r="58" spans="1:7" ht="13.5" customHeight="1">
      <c r="A58" s="44" t="s">
        <v>191</v>
      </c>
      <c r="B58" s="45">
        <f ca="1">B56+B57</f>
        <v>6630</v>
      </c>
      <c r="C58" s="45">
        <f ca="1">C56+C57</f>
        <v>8332.3520985800969</v>
      </c>
      <c r="D58" s="45">
        <f ca="1">D56+D57</f>
        <v>11349.025292077591</v>
      </c>
      <c r="E58" s="26"/>
      <c r="F58" s="26"/>
      <c r="G58" s="70"/>
    </row>
    <row r="59" spans="1:7" ht="13.5" customHeight="1">
      <c r="A59" s="25" t="s">
        <v>192</v>
      </c>
      <c r="B59" s="43">
        <f ca="1">B31-B94</f>
        <v>258.52054794520518</v>
      </c>
      <c r="C59" s="43">
        <f ca="1">C31-C94</f>
        <v>1.8189894035458565E-12</v>
      </c>
      <c r="D59" s="43">
        <f ca="1">D31-D94</f>
        <v>1.8189894035458565E-12</v>
      </c>
      <c r="E59" s="26"/>
      <c r="F59" s="26"/>
      <c r="G59" s="71">
        <f ca="1">D59-B59</f>
        <v>-258.52054794520336</v>
      </c>
    </row>
    <row r="60" spans="1:7" ht="13.5" customHeight="1">
      <c r="A60" s="44"/>
      <c r="B60" s="45"/>
      <c r="C60" s="45"/>
      <c r="D60" s="45"/>
      <c r="E60" s="26"/>
      <c r="F60" s="26"/>
      <c r="G60" s="70"/>
    </row>
    <row r="61" spans="1:7" ht="13.5" customHeight="1" thickBot="1">
      <c r="A61" s="69" t="s">
        <v>193</v>
      </c>
      <c r="B61" s="72"/>
      <c r="C61" s="72"/>
      <c r="D61" s="72"/>
      <c r="E61" s="26"/>
      <c r="F61" s="26"/>
      <c r="G61" s="71"/>
    </row>
    <row r="62" spans="1:7" ht="17.25" customHeight="1">
      <c r="A62" s="27" t="s">
        <v>35</v>
      </c>
      <c r="B62" s="47">
        <f ca="1">B94+B32+B33-B39-B40</f>
        <v>1371.4794520547946</v>
      </c>
      <c r="C62" s="47">
        <f ca="1">C94+C32+C33-C39-C40</f>
        <v>2832.3520985800969</v>
      </c>
      <c r="D62" s="47">
        <f ca="1">D94+D32+D33-D39-D40</f>
        <v>5349.0252920775911</v>
      </c>
      <c r="E62" s="26"/>
      <c r="F62" s="26"/>
      <c r="G62" s="71">
        <f ca="1">D62-B62</f>
        <v>3977.5458400227963</v>
      </c>
    </row>
    <row r="63" spans="1:7" ht="13.5" customHeight="1">
      <c r="A63" s="27" t="s">
        <v>38</v>
      </c>
      <c r="B63" s="46">
        <f ca="1">B43+B44+B45-B35</f>
        <v>1630</v>
      </c>
      <c r="C63" s="46">
        <f ca="1">C43+C44+C45-C35</f>
        <v>1679.822960321927</v>
      </c>
      <c r="D63" s="46">
        <f ca="1">D43+D44+D45-D35</f>
        <v>2082.1410643833287</v>
      </c>
      <c r="E63" s="26"/>
      <c r="F63" s="26"/>
      <c r="G63" s="71">
        <f ca="1">D63-B63</f>
        <v>452.14106438332874</v>
      </c>
    </row>
    <row r="64" spans="1:7" ht="13.5" customHeight="1">
      <c r="A64" s="27" t="s">
        <v>194</v>
      </c>
      <c r="B64" s="45">
        <f ca="1">B63-B62</f>
        <v>258.52054794520541</v>
      </c>
      <c r="C64" s="45">
        <f ca="1">C63-C62</f>
        <v>-1152.52913825817</v>
      </c>
      <c r="D64" s="45">
        <f ca="1">D63-D62</f>
        <v>-3266.8842276942623</v>
      </c>
      <c r="E64" s="26"/>
      <c r="F64" s="26"/>
      <c r="G64" s="71">
        <f ca="1">D64-B64</f>
        <v>-3525.4047756394675</v>
      </c>
    </row>
    <row r="65" spans="1:8" ht="13.5" customHeight="1">
      <c r="A65" s="27" t="s">
        <v>195</v>
      </c>
      <c r="B65" s="47"/>
      <c r="C65" s="47"/>
      <c r="D65" s="47"/>
      <c r="E65" s="26"/>
      <c r="F65" s="26"/>
      <c r="G65" s="35"/>
    </row>
    <row r="66" spans="1:8" ht="13.5" customHeight="1">
      <c r="B66" s="40"/>
      <c r="C66" s="40"/>
      <c r="D66" s="40"/>
      <c r="G66" s="35"/>
    </row>
    <row r="67" spans="1:8" ht="13.5" customHeight="1" thickBot="1">
      <c r="A67" s="69" t="s">
        <v>196</v>
      </c>
    </row>
    <row r="68" spans="1:8" ht="13.5" customHeight="1">
      <c r="A68" s="27" t="s">
        <v>198</v>
      </c>
      <c r="B68" s="47">
        <f t="shared" ref="B68:D69" si="5">B32/B3*365</f>
        <v>60</v>
      </c>
      <c r="C68" s="47">
        <f t="shared" si="5"/>
        <v>60</v>
      </c>
      <c r="D68" s="47">
        <f t="shared" si="5"/>
        <v>80</v>
      </c>
      <c r="H68" s="48" t="s">
        <v>159</v>
      </c>
    </row>
    <row r="69" spans="1:8" ht="13.5" customHeight="1">
      <c r="A69" s="27" t="s">
        <v>199</v>
      </c>
      <c r="B69" s="47">
        <f t="shared" si="5"/>
        <v>30</v>
      </c>
      <c r="C69" s="47">
        <f t="shared" si="5"/>
        <v>30</v>
      </c>
      <c r="D69" s="47">
        <f t="shared" si="5"/>
        <v>20</v>
      </c>
      <c r="H69" s="48" t="s">
        <v>115</v>
      </c>
    </row>
    <row r="70" spans="1:8" ht="13.5" customHeight="1">
      <c r="A70" s="27" t="s">
        <v>200</v>
      </c>
      <c r="B70" s="47">
        <f>B39/B48*365</f>
        <v>30</v>
      </c>
      <c r="C70" s="47">
        <f>C39/C48*365</f>
        <v>30</v>
      </c>
      <c r="D70" s="47">
        <f>D39/D48*365</f>
        <v>30</v>
      </c>
    </row>
    <row r="71" spans="1:8" ht="13.5" customHeight="1">
      <c r="A71" s="27" t="s">
        <v>39</v>
      </c>
      <c r="B71" s="28">
        <f ca="1">B62/B3</f>
        <v>0.13714794520547946</v>
      </c>
      <c r="C71" s="28">
        <f ca="1">C62/C3</f>
        <v>0.14161760492900485</v>
      </c>
      <c r="D71" s="28">
        <f ca="1">D62/D3</f>
        <v>0.17830084306925303</v>
      </c>
    </row>
    <row r="72" spans="1:8" ht="13.5" customHeight="1">
      <c r="A72" s="27" t="s">
        <v>46</v>
      </c>
      <c r="B72" s="49">
        <f ca="1">(B42+B43)/B57</f>
        <v>1.0963885429638853</v>
      </c>
      <c r="C72" s="49">
        <f ca="1">(C42+C43)/C57</f>
        <v>1.1729835013870351</v>
      </c>
      <c r="D72" s="49">
        <f ca="1">(D42+D43)/D57</f>
        <v>1.29742906705332</v>
      </c>
    </row>
    <row r="73" spans="1:8" ht="13.5" customHeight="1">
      <c r="A73" s="27" t="s">
        <v>197</v>
      </c>
      <c r="B73" s="49">
        <f ca="1">B56/B9</f>
        <v>1.7647058823529411</v>
      </c>
      <c r="C73" s="49">
        <f ca="1">C56/C9</f>
        <v>1.5124344257797817</v>
      </c>
      <c r="D73" s="49">
        <f ca="1">D56/D9</f>
        <v>1.6827106158767611</v>
      </c>
    </row>
    <row r="74" spans="1:8" ht="13.5" customHeight="1">
      <c r="A74" s="27" t="s">
        <v>261</v>
      </c>
      <c r="B74" s="206">
        <f ca="1">B56/B15</f>
        <v>4.7619047619047619</v>
      </c>
      <c r="C74" s="206">
        <f ca="1">C56/C15</f>
        <v>3.4791858020881219</v>
      </c>
      <c r="D74" s="206">
        <f ca="1">D56/D15</f>
        <v>3.755841283400879</v>
      </c>
    </row>
    <row r="75" spans="1:8" ht="11.25" customHeight="1">
      <c r="B75" s="50"/>
      <c r="C75" s="50"/>
      <c r="D75" s="50"/>
    </row>
    <row r="76" spans="1:8" ht="21" customHeight="1">
      <c r="A76" s="186" t="s">
        <v>236</v>
      </c>
      <c r="B76" s="40"/>
      <c r="D76" s="40"/>
    </row>
    <row r="77" spans="1:8" ht="11.25" customHeight="1">
      <c r="A77" s="41"/>
      <c r="B77" s="51"/>
      <c r="C77" s="51"/>
      <c r="D77" s="51"/>
    </row>
    <row r="78" spans="1:8" ht="11.25" customHeight="1">
      <c r="A78" s="41" t="s">
        <v>237</v>
      </c>
    </row>
    <row r="79" spans="1:8" ht="11.25" customHeight="1">
      <c r="A79" s="41"/>
      <c r="B79" s="51"/>
      <c r="C79" s="52">
        <v>1</v>
      </c>
      <c r="D79" s="52">
        <v>0.5</v>
      </c>
    </row>
    <row r="80" spans="1:8" ht="11.25" customHeight="1">
      <c r="A80" s="181" t="s">
        <v>238</v>
      </c>
      <c r="B80" s="53">
        <v>0.8</v>
      </c>
      <c r="C80" s="53">
        <v>0.81</v>
      </c>
      <c r="D80" s="53">
        <v>0.82</v>
      </c>
    </row>
    <row r="81" spans="1:4" ht="11.25" customHeight="1">
      <c r="A81" s="41" t="s">
        <v>239</v>
      </c>
      <c r="B81" s="53">
        <v>0.02</v>
      </c>
      <c r="C81" s="53">
        <v>0.05</v>
      </c>
      <c r="D81" s="53">
        <v>0.06</v>
      </c>
    </row>
    <row r="82" spans="1:4" ht="11.25" customHeight="1">
      <c r="A82" s="41" t="s">
        <v>240</v>
      </c>
      <c r="B82" s="54">
        <v>100</v>
      </c>
      <c r="C82" s="54">
        <v>385</v>
      </c>
      <c r="D82" s="54">
        <v>470</v>
      </c>
    </row>
    <row r="83" spans="1:4" ht="11.25" customHeight="1">
      <c r="A83" s="41" t="s">
        <v>241</v>
      </c>
      <c r="B83" s="53">
        <v>0.1</v>
      </c>
      <c r="C83" s="53">
        <v>0.1</v>
      </c>
      <c r="D83" s="53">
        <v>0.1</v>
      </c>
    </row>
    <row r="84" spans="1:4" ht="11.25" customHeight="1">
      <c r="A84" s="41" t="s">
        <v>24</v>
      </c>
      <c r="B84" s="53">
        <v>0.1</v>
      </c>
      <c r="C84" s="55">
        <f>B84</f>
        <v>0.1</v>
      </c>
      <c r="D84" s="55">
        <f>C84</f>
        <v>0.1</v>
      </c>
    </row>
    <row r="85" spans="1:4" ht="11.25" customHeight="1">
      <c r="A85" s="41" t="s">
        <v>242</v>
      </c>
      <c r="B85" s="53">
        <v>0.3</v>
      </c>
      <c r="C85" s="55">
        <f>B85</f>
        <v>0.3</v>
      </c>
      <c r="D85" s="55">
        <f>C85</f>
        <v>0.3</v>
      </c>
    </row>
    <row r="86" spans="1:4" ht="11.25" customHeight="1">
      <c r="A86" s="41"/>
      <c r="B86" s="56"/>
      <c r="C86" s="57"/>
      <c r="D86" s="57"/>
    </row>
    <row r="87" spans="1:4" ht="11.25" customHeight="1">
      <c r="A87" s="41" t="s">
        <v>230</v>
      </c>
    </row>
    <row r="88" spans="1:4" ht="11.25" customHeight="1">
      <c r="A88" s="41" t="s">
        <v>231</v>
      </c>
      <c r="B88" s="37">
        <v>60</v>
      </c>
      <c r="C88" s="37">
        <v>60</v>
      </c>
      <c r="D88" s="37">
        <v>80</v>
      </c>
    </row>
    <row r="89" spans="1:4" ht="11.25" customHeight="1">
      <c r="A89" s="41" t="s">
        <v>232</v>
      </c>
      <c r="B89" s="37">
        <v>30</v>
      </c>
      <c r="C89" s="37">
        <v>30</v>
      </c>
      <c r="D89" s="37">
        <v>20</v>
      </c>
    </row>
    <row r="90" spans="1:4" ht="11.25" customHeight="1">
      <c r="A90" s="41" t="s">
        <v>233</v>
      </c>
      <c r="B90" s="37">
        <v>30</v>
      </c>
      <c r="C90" s="37">
        <v>30</v>
      </c>
      <c r="D90" s="37">
        <v>30</v>
      </c>
    </row>
    <row r="91" spans="1:4" ht="11.25" customHeight="1">
      <c r="A91" s="58" t="s">
        <v>234</v>
      </c>
      <c r="B91" s="37"/>
      <c r="C91" s="37">
        <v>500</v>
      </c>
      <c r="D91" s="37">
        <v>500</v>
      </c>
    </row>
    <row r="92" spans="1:4" ht="11.25" customHeight="1">
      <c r="A92" s="41" t="s">
        <v>235</v>
      </c>
      <c r="B92" s="37"/>
      <c r="C92" s="37">
        <v>-500</v>
      </c>
      <c r="D92" s="37">
        <v>-500</v>
      </c>
    </row>
    <row r="93" spans="1:4" ht="11.25" customHeight="1">
      <c r="A93" s="41" t="s">
        <v>15</v>
      </c>
      <c r="B93" s="37">
        <v>0</v>
      </c>
      <c r="C93" s="37">
        <v>0</v>
      </c>
      <c r="D93" s="37">
        <v>0</v>
      </c>
    </row>
    <row r="94" spans="1:4" ht="11.25" customHeight="1">
      <c r="A94" s="41" t="s">
        <v>246</v>
      </c>
      <c r="B94" s="37">
        <v>50</v>
      </c>
      <c r="C94" s="37">
        <v>50</v>
      </c>
      <c r="D94" s="37">
        <v>50</v>
      </c>
    </row>
    <row r="95" spans="1:4" ht="11.25" customHeight="1"/>
    <row r="96" spans="1:4" ht="11.25" customHeight="1">
      <c r="A96" s="9"/>
      <c r="B96" s="9"/>
      <c r="C96" s="9"/>
      <c r="D96" s="9"/>
    </row>
    <row r="97" spans="1:4" ht="11.25" customHeight="1">
      <c r="A97" s="9"/>
      <c r="B97" s="9"/>
      <c r="C97" s="9"/>
      <c r="D97" s="9"/>
    </row>
    <row r="98" spans="1:4" ht="11.25" customHeight="1">
      <c r="A98" s="9"/>
      <c r="B98" s="9"/>
      <c r="C98" s="9"/>
      <c r="D98" s="9"/>
    </row>
    <row r="99" spans="1:4" ht="11.25" customHeight="1">
      <c r="A99" s="9"/>
      <c r="B99" s="9"/>
      <c r="C99" s="9"/>
      <c r="D99" s="9"/>
    </row>
    <row r="100" spans="1:4" ht="11.25" customHeight="1">
      <c r="A100" s="9"/>
      <c r="B100" s="9"/>
      <c r="C100" s="9"/>
      <c r="D100" s="9"/>
    </row>
    <row r="101" spans="1:4" ht="11.25" customHeight="1">
      <c r="A101" s="9"/>
      <c r="B101" s="9"/>
      <c r="C101" s="9"/>
      <c r="D101" s="9"/>
    </row>
    <row r="102" spans="1:4" ht="11.25" customHeight="1">
      <c r="A102" s="9"/>
      <c r="B102" s="9"/>
      <c r="C102" s="9"/>
      <c r="D102" s="9"/>
    </row>
    <row r="103" spans="1:4" ht="11.25" customHeight="1">
      <c r="A103" s="9"/>
      <c r="B103" s="9"/>
      <c r="C103" s="9"/>
      <c r="D103" s="9"/>
    </row>
    <row r="104" spans="1:4" ht="11.25" customHeight="1">
      <c r="A104" s="9"/>
      <c r="B104" s="9"/>
      <c r="C104" s="9"/>
      <c r="D104" s="9"/>
    </row>
    <row r="105" spans="1:4" ht="11.25" customHeight="1">
      <c r="A105" s="9"/>
      <c r="B105" s="9"/>
      <c r="C105" s="9"/>
      <c r="D105" s="9"/>
    </row>
    <row r="106" spans="1:4" ht="11.25" customHeight="1">
      <c r="A106" s="9"/>
      <c r="B106" s="9"/>
      <c r="C106" s="9"/>
      <c r="D106" s="9"/>
    </row>
    <row r="107" spans="1:4" ht="11.25" customHeight="1">
      <c r="B107" s="34"/>
      <c r="C107" s="34"/>
      <c r="D107" s="22"/>
    </row>
    <row r="108" spans="1:4" ht="11.25" customHeight="1">
      <c r="B108" s="34"/>
      <c r="C108" s="34"/>
      <c r="D108" s="22"/>
    </row>
    <row r="109" spans="1:4" ht="11.25" customHeight="1">
      <c r="B109" s="34"/>
      <c r="C109" s="34"/>
      <c r="D109" s="34"/>
    </row>
    <row r="110" spans="1:4" ht="11.25" customHeight="1"/>
    <row r="111" spans="1:4">
      <c r="B111" s="59"/>
      <c r="C111" s="59"/>
      <c r="D111" s="59"/>
    </row>
    <row r="112" spans="1:4">
      <c r="B112" s="59"/>
      <c r="C112" s="59"/>
      <c r="D112" s="59"/>
    </row>
    <row r="113" spans="2:4">
      <c r="B113" s="59"/>
      <c r="C113" s="59"/>
      <c r="D113" s="59"/>
    </row>
    <row r="114" spans="2:4">
      <c r="B114" s="59"/>
      <c r="C114" s="60"/>
      <c r="D114" s="60"/>
    </row>
    <row r="115" spans="2:4">
      <c r="B115" s="59"/>
      <c r="C115" s="60"/>
      <c r="D115" s="60"/>
    </row>
    <row r="116" spans="2:4">
      <c r="C116" s="34"/>
      <c r="D116" s="34"/>
    </row>
    <row r="117" spans="2:4">
      <c r="C117" s="34"/>
      <c r="D117" s="34"/>
    </row>
  </sheetData>
  <phoneticPr fontId="0" type="noConversion"/>
  <printOptions gridLinesSet="0"/>
  <pageMargins left="0.95" right="0.32" top="0.62" bottom="0.59" header="0.5" footer="0.5"/>
  <pageSetup paperSize="9" scale="94" orientation="portrait" horizontalDpi="4294967292" verticalDpi="4294967292" r:id="rId1"/>
  <headerFooter alignWithMargins="0"/>
  <rowBreaks count="2" manualBreakCount="2">
    <brk id="27" max="7" man="1"/>
    <brk id="7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B117"/>
  <sheetViews>
    <sheetView showGridLines="0" view="pageBreakPreview" zoomScaleNormal="100" workbookViewId="0">
      <selection activeCell="C20" sqref="C19:C20"/>
    </sheetView>
  </sheetViews>
  <sheetFormatPr defaultColWidth="11.375" defaultRowHeight="11.4"/>
  <cols>
    <col min="1" max="1" width="25.625" style="113" customWidth="1"/>
    <col min="2" max="4" width="11.375" style="107" customWidth="1"/>
    <col min="5" max="5" width="4.125" style="92" customWidth="1"/>
    <col min="6" max="6" width="6.625" style="92" customWidth="1"/>
    <col min="7" max="7" width="9" style="92" customWidth="1"/>
    <col min="8" max="8" width="7" style="92" customWidth="1"/>
    <col min="9" max="16384" width="11.375" style="92"/>
  </cols>
  <sheetData>
    <row r="1" spans="1:28" ht="15.6" customHeight="1">
      <c r="A1" s="3" t="s">
        <v>71</v>
      </c>
      <c r="C1" s="108"/>
      <c r="D1" s="108"/>
      <c r="J1" s="109" t="s">
        <v>48</v>
      </c>
    </row>
    <row r="2" spans="1:28" ht="13.2" customHeight="1" thickBot="1">
      <c r="A2" s="170" t="s">
        <v>164</v>
      </c>
      <c r="B2" s="171">
        <v>2009</v>
      </c>
      <c r="C2" s="171">
        <f>B2+1</f>
        <v>2010</v>
      </c>
      <c r="D2" s="171">
        <f>C2+1</f>
        <v>2011</v>
      </c>
      <c r="F2" s="93">
        <f>B2</f>
        <v>2009</v>
      </c>
      <c r="G2" s="93">
        <f>C2</f>
        <v>2010</v>
      </c>
      <c r="H2" s="93">
        <f>D2</f>
        <v>2011</v>
      </c>
      <c r="J2" s="109" t="s">
        <v>47</v>
      </c>
    </row>
    <row r="3" spans="1:28" ht="13.2" customHeight="1">
      <c r="A3" s="106" t="s">
        <v>72</v>
      </c>
      <c r="B3" s="98">
        <v>10000</v>
      </c>
      <c r="C3" s="98">
        <f>B3*(1+C79)</f>
        <v>20000</v>
      </c>
      <c r="D3" s="98">
        <f>C3*(1+D79)</f>
        <v>30000</v>
      </c>
      <c r="F3" s="1">
        <f t="shared" ref="F3:F15" si="0">B3/B$3</f>
        <v>1</v>
      </c>
      <c r="G3" s="1">
        <f t="shared" ref="G3:G15" si="1">C3/C$3</f>
        <v>1</v>
      </c>
      <c r="H3" s="1">
        <f t="shared" ref="H3:H15" si="2">D3/D$3</f>
        <v>1</v>
      </c>
    </row>
    <row r="4" spans="1:28" s="110" customFormat="1" ht="13.2" customHeight="1">
      <c r="A4" s="102" t="s">
        <v>11</v>
      </c>
      <c r="B4" s="95">
        <f>B3*B80</f>
        <v>8000</v>
      </c>
      <c r="C4" s="95">
        <f>C3*C80</f>
        <v>16200.000000000002</v>
      </c>
      <c r="D4" s="95">
        <f>D3*D80</f>
        <v>24600</v>
      </c>
      <c r="E4" s="96"/>
      <c r="F4" s="2">
        <f t="shared" si="0"/>
        <v>0.8</v>
      </c>
      <c r="G4" s="2">
        <f t="shared" si="1"/>
        <v>0.81</v>
      </c>
      <c r="H4" s="2">
        <f t="shared" si="2"/>
        <v>0.82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s="96" customFormat="1" ht="13.2" customHeight="1">
      <c r="A5" s="103" t="s">
        <v>73</v>
      </c>
      <c r="B5" s="94">
        <f>B3-B4</f>
        <v>2000</v>
      </c>
      <c r="C5" s="97">
        <f>C3-C4</f>
        <v>3799.9999999999982</v>
      </c>
      <c r="D5" s="94">
        <f>D3-D4</f>
        <v>5400</v>
      </c>
      <c r="F5" s="1">
        <f t="shared" si="0"/>
        <v>0.2</v>
      </c>
      <c r="G5" s="1">
        <f t="shared" si="1"/>
        <v>0.18999999999999992</v>
      </c>
      <c r="H5" s="1">
        <f t="shared" si="2"/>
        <v>0.18</v>
      </c>
      <c r="J5" s="111"/>
    </row>
    <row r="6" spans="1:28" ht="13.2" customHeight="1">
      <c r="A6" s="104" t="s">
        <v>74</v>
      </c>
      <c r="B6" s="98">
        <v>200</v>
      </c>
      <c r="C6" s="99">
        <v>1000</v>
      </c>
      <c r="D6" s="98">
        <v>1800</v>
      </c>
      <c r="E6" s="96"/>
      <c r="F6" s="1">
        <f t="shared" si="0"/>
        <v>0.02</v>
      </c>
      <c r="G6" s="1">
        <f t="shared" si="1"/>
        <v>0.05</v>
      </c>
      <c r="H6" s="1">
        <f t="shared" si="2"/>
        <v>0.06</v>
      </c>
      <c r="I6" s="96"/>
      <c r="J6" s="96"/>
      <c r="K6" s="96"/>
      <c r="L6" s="96"/>
      <c r="M6" s="96"/>
      <c r="N6" s="96"/>
      <c r="O6" s="96"/>
    </row>
    <row r="7" spans="1:28" ht="13.2" customHeight="1">
      <c r="A7" s="105" t="s">
        <v>2</v>
      </c>
      <c r="B7" s="98">
        <f>B82</f>
        <v>100</v>
      </c>
      <c r="C7" s="99">
        <f>C82</f>
        <v>385</v>
      </c>
      <c r="D7" s="98">
        <f>D82</f>
        <v>470</v>
      </c>
      <c r="E7" s="96"/>
      <c r="F7" s="83">
        <f t="shared" ref="F7:H8" si="3">B7/B$3</f>
        <v>0.01</v>
      </c>
      <c r="G7" s="83">
        <f t="shared" si="3"/>
        <v>1.925E-2</v>
      </c>
      <c r="H7" s="83">
        <f t="shared" si="3"/>
        <v>1.5666666666666666E-2</v>
      </c>
      <c r="I7" s="96"/>
      <c r="J7" s="96"/>
      <c r="K7" s="96"/>
      <c r="L7" s="96"/>
      <c r="M7" s="96"/>
      <c r="N7" s="96"/>
      <c r="O7" s="96"/>
    </row>
    <row r="8" spans="1:28" ht="13.2" customHeight="1">
      <c r="A8" s="187" t="s">
        <v>243</v>
      </c>
      <c r="B8" s="95">
        <f>B6+B7</f>
        <v>300</v>
      </c>
      <c r="C8" s="100">
        <f>C6+C7</f>
        <v>1385</v>
      </c>
      <c r="D8" s="95">
        <f>D6+D7</f>
        <v>2270</v>
      </c>
      <c r="F8" s="2">
        <f t="shared" si="3"/>
        <v>0.03</v>
      </c>
      <c r="G8" s="2">
        <f t="shared" si="3"/>
        <v>6.9250000000000006E-2</v>
      </c>
      <c r="H8" s="2">
        <f t="shared" si="3"/>
        <v>7.566666666666666E-2</v>
      </c>
      <c r="I8" s="96"/>
      <c r="J8" s="96"/>
      <c r="K8" s="96"/>
    </row>
    <row r="9" spans="1:28" ht="13.2" customHeight="1">
      <c r="A9" s="106" t="s">
        <v>37</v>
      </c>
      <c r="B9" s="98">
        <f>B5-B8</f>
        <v>1700</v>
      </c>
      <c r="C9" s="98">
        <f>C5-C8</f>
        <v>2414.9999999999982</v>
      </c>
      <c r="D9" s="98">
        <f>D5-D8</f>
        <v>3130</v>
      </c>
      <c r="F9" s="1">
        <f t="shared" si="0"/>
        <v>0.17</v>
      </c>
      <c r="G9" s="1">
        <f t="shared" si="1"/>
        <v>0.12074999999999991</v>
      </c>
      <c r="H9" s="1">
        <f t="shared" si="2"/>
        <v>0.10433333333333333</v>
      </c>
    </row>
    <row r="10" spans="1:28" ht="13.2" customHeight="1">
      <c r="A10" s="102" t="s">
        <v>4</v>
      </c>
      <c r="B10" s="95">
        <f>B84*B35</f>
        <v>500</v>
      </c>
      <c r="C10" s="95">
        <f>C84*C35</f>
        <v>550</v>
      </c>
      <c r="D10" s="95">
        <f>D84*D35</f>
        <v>600</v>
      </c>
      <c r="F10" s="2">
        <f t="shared" si="0"/>
        <v>0.05</v>
      </c>
      <c r="G10" s="2">
        <f t="shared" si="1"/>
        <v>2.75E-2</v>
      </c>
      <c r="H10" s="2">
        <f t="shared" si="2"/>
        <v>0.02</v>
      </c>
    </row>
    <row r="11" spans="1:28" ht="13.2" customHeight="1">
      <c r="A11" s="103" t="s">
        <v>244</v>
      </c>
      <c r="B11" s="94">
        <f>B9-B10</f>
        <v>1200</v>
      </c>
      <c r="C11" s="99">
        <f>C9-C10</f>
        <v>1864.9999999999982</v>
      </c>
      <c r="D11" s="94">
        <f>D9-D10</f>
        <v>2530</v>
      </c>
      <c r="F11" s="1">
        <f t="shared" si="0"/>
        <v>0.12</v>
      </c>
      <c r="G11" s="1">
        <f t="shared" si="1"/>
        <v>9.3249999999999902E-2</v>
      </c>
      <c r="H11" s="1">
        <f t="shared" si="2"/>
        <v>8.433333333333333E-2</v>
      </c>
    </row>
    <row r="12" spans="1:28" ht="13.2" customHeight="1">
      <c r="A12" s="103" t="s">
        <v>75</v>
      </c>
      <c r="B12" s="95">
        <f ca="1">B83*(B43+B41)</f>
        <v>300</v>
      </c>
      <c r="C12" s="99">
        <f ca="1">C83*(C43+C41)</f>
        <v>365.25291382581702</v>
      </c>
      <c r="D12" s="95">
        <f ca="1">D83*(D43+D41)</f>
        <v>526.68842276942621</v>
      </c>
      <c r="F12" s="2">
        <f t="shared" ca="1" si="0"/>
        <v>0.03</v>
      </c>
      <c r="G12" s="2">
        <f t="shared" ca="1" si="1"/>
        <v>1.8262645691290852E-2</v>
      </c>
      <c r="H12" s="2">
        <f t="shared" ca="1" si="2"/>
        <v>1.7556280758980875E-2</v>
      </c>
      <c r="I12" s="112"/>
    </row>
    <row r="13" spans="1:28" ht="13.2" customHeight="1">
      <c r="A13" s="101" t="s">
        <v>245</v>
      </c>
      <c r="B13" s="94">
        <f ca="1">B11-B12</f>
        <v>900</v>
      </c>
      <c r="C13" s="94">
        <f ca="1">C11-C12</f>
        <v>1499.7470861741813</v>
      </c>
      <c r="D13" s="94">
        <f ca="1">D11-D12</f>
        <v>2003.3115772305737</v>
      </c>
      <c r="F13" s="1">
        <f t="shared" ca="1" si="0"/>
        <v>0.09</v>
      </c>
      <c r="G13" s="1">
        <f t="shared" ca="1" si="1"/>
        <v>7.4987354308709064E-2</v>
      </c>
      <c r="H13" s="1">
        <f t="shared" ca="1" si="2"/>
        <v>6.6777052574352458E-2</v>
      </c>
    </row>
    <row r="14" spans="1:28" ht="13.2" customHeight="1">
      <c r="A14" s="102" t="s">
        <v>76</v>
      </c>
      <c r="B14" s="95">
        <f ca="1">B13*B85</f>
        <v>270</v>
      </c>
      <c r="C14" s="95">
        <f ca="1">C13*C85</f>
        <v>449.92412585225435</v>
      </c>
      <c r="D14" s="95">
        <f ca="1">D13*D85</f>
        <v>600.99347316917203</v>
      </c>
      <c r="F14" s="2">
        <f t="shared" ca="1" si="0"/>
        <v>2.7E-2</v>
      </c>
      <c r="G14" s="2">
        <f t="shared" ca="1" si="1"/>
        <v>2.2496206292612717E-2</v>
      </c>
      <c r="H14" s="2">
        <f t="shared" ca="1" si="2"/>
        <v>2.0033115772305734E-2</v>
      </c>
    </row>
    <row r="15" spans="1:28" ht="13.2" customHeight="1">
      <c r="A15" s="176" t="s">
        <v>167</v>
      </c>
      <c r="B15" s="95">
        <f ca="1">B13-B14</f>
        <v>630</v>
      </c>
      <c r="C15" s="95">
        <f ca="1">C13-C14</f>
        <v>1049.822960321927</v>
      </c>
      <c r="D15" s="95">
        <f ca="1">D13-D14</f>
        <v>1402.3181040614018</v>
      </c>
      <c r="F15" s="1">
        <f t="shared" ca="1" si="0"/>
        <v>6.3E-2</v>
      </c>
      <c r="G15" s="1">
        <f t="shared" ca="1" si="1"/>
        <v>5.2491148016096348E-2</v>
      </c>
      <c r="H15" s="1">
        <f t="shared" ca="1" si="2"/>
        <v>4.6743936802046727E-2</v>
      </c>
      <c r="I15" s="112"/>
    </row>
    <row r="16" spans="1:28" ht="13.2" customHeight="1"/>
    <row r="17" spans="1:8" ht="13.2" customHeight="1" thickBot="1">
      <c r="A17" s="145" t="s">
        <v>77</v>
      </c>
      <c r="B17" s="114"/>
      <c r="C17" s="115"/>
      <c r="D17" s="115"/>
      <c r="E17" s="86"/>
      <c r="F17" s="86"/>
      <c r="G17" s="86"/>
      <c r="H17" s="86"/>
    </row>
    <row r="18" spans="1:8" ht="13.2" customHeight="1">
      <c r="A18" s="84" t="s">
        <v>78</v>
      </c>
      <c r="B18" s="85">
        <v>1.5</v>
      </c>
      <c r="C18" s="85">
        <f>C79</f>
        <v>1</v>
      </c>
      <c r="D18" s="85">
        <f>D79</f>
        <v>0.5</v>
      </c>
      <c r="E18" s="86"/>
      <c r="F18" s="86"/>
      <c r="G18" s="86"/>
      <c r="H18" s="86"/>
    </row>
    <row r="19" spans="1:8" ht="13.2" customHeight="1">
      <c r="A19" s="84" t="s">
        <v>132</v>
      </c>
      <c r="B19" s="87">
        <f>B5/B3</f>
        <v>0.2</v>
      </c>
      <c r="C19" s="87">
        <f>C5/C3</f>
        <v>0.18999999999999992</v>
      </c>
      <c r="D19" s="87">
        <f>D5/D3</f>
        <v>0.18</v>
      </c>
      <c r="E19" s="86"/>
      <c r="F19" s="86"/>
      <c r="G19" s="86"/>
      <c r="H19" s="86"/>
    </row>
    <row r="20" spans="1:8" ht="13.2" customHeight="1">
      <c r="A20" s="27" t="s">
        <v>130</v>
      </c>
      <c r="B20" s="29">
        <f>B8/B3</f>
        <v>0.03</v>
      </c>
      <c r="C20" s="29">
        <f>C8/C3</f>
        <v>6.9250000000000006E-2</v>
      </c>
      <c r="D20" s="29">
        <f>D8/D3</f>
        <v>7.566666666666666E-2</v>
      </c>
      <c r="E20" s="86"/>
      <c r="F20" s="86"/>
      <c r="G20" s="86"/>
      <c r="H20" s="86"/>
    </row>
    <row r="21" spans="1:8" ht="13.2" customHeight="1">
      <c r="A21" s="68" t="s">
        <v>131</v>
      </c>
      <c r="B21" s="29" t="s">
        <v>51</v>
      </c>
      <c r="C21" s="29">
        <f>C8/B8-1</f>
        <v>3.6166666666666663</v>
      </c>
      <c r="D21" s="29">
        <f>D8/C8-1</f>
        <v>0.63898916967509023</v>
      </c>
      <c r="E21" s="86"/>
      <c r="F21" s="86"/>
      <c r="G21" s="86"/>
      <c r="H21" s="86"/>
    </row>
    <row r="22" spans="1:8" ht="13.2" customHeight="1">
      <c r="A22" s="84" t="s">
        <v>133</v>
      </c>
      <c r="B22" s="87">
        <f>B9/B3</f>
        <v>0.17</v>
      </c>
      <c r="C22" s="87">
        <f>C9/C3</f>
        <v>0.12074999999999991</v>
      </c>
      <c r="D22" s="87">
        <f>D9/D3</f>
        <v>0.10433333333333333</v>
      </c>
      <c r="E22" s="86"/>
      <c r="F22" s="86"/>
      <c r="G22" s="86"/>
      <c r="H22" s="86"/>
    </row>
    <row r="23" spans="1:8" ht="13.2" customHeight="1">
      <c r="A23" s="88" t="s">
        <v>79</v>
      </c>
      <c r="B23" s="89">
        <f ca="1">B15/B3</f>
        <v>6.3E-2</v>
      </c>
      <c r="C23" s="89">
        <f ca="1">C15/C3</f>
        <v>5.2491148016096348E-2</v>
      </c>
      <c r="D23" s="89">
        <f ca="1">D15/D3</f>
        <v>4.6743936802046727E-2</v>
      </c>
      <c r="E23" s="86"/>
      <c r="F23" s="86" t="s">
        <v>80</v>
      </c>
      <c r="G23" s="86"/>
      <c r="H23" s="86"/>
    </row>
    <row r="24" spans="1:8" ht="13.2" customHeight="1">
      <c r="A24" s="84" t="s">
        <v>81</v>
      </c>
      <c r="B24" s="87">
        <f ca="1">B15/B44</f>
        <v>0.21</v>
      </c>
      <c r="C24" s="87">
        <f ca="1">C15/C44</f>
        <v>0.28920742708593028</v>
      </c>
      <c r="D24" s="87">
        <f ca="1">D15/D44</f>
        <v>0.29965195605710171</v>
      </c>
      <c r="E24" s="86"/>
      <c r="F24" s="86" t="s">
        <v>82</v>
      </c>
      <c r="G24" s="86"/>
      <c r="H24" s="86"/>
    </row>
    <row r="25" spans="1:8" ht="13.2" customHeight="1">
      <c r="A25" s="84" t="s">
        <v>262</v>
      </c>
      <c r="B25" s="87">
        <f ca="1">B11/B55</f>
        <v>0.18099547511312217</v>
      </c>
      <c r="C25" s="87">
        <f ca="1">C11/C55</f>
        <v>0.22382635514380261</v>
      </c>
      <c r="D25" s="87">
        <f ca="1">D11/D55</f>
        <v>0.22292663333529758</v>
      </c>
      <c r="E25" s="86"/>
      <c r="F25" s="86" t="s">
        <v>83</v>
      </c>
      <c r="G25" s="86"/>
      <c r="H25" s="86"/>
    </row>
    <row r="26" spans="1:8" ht="13.2" customHeight="1">
      <c r="A26" s="84" t="s">
        <v>84</v>
      </c>
      <c r="B26" s="90">
        <f ca="1">B15+B10</f>
        <v>1130</v>
      </c>
      <c r="C26" s="90">
        <f ca="1">C15+C10</f>
        <v>1599.822960321927</v>
      </c>
      <c r="D26" s="90">
        <f ca="1">D15+D10</f>
        <v>2002.3181040614018</v>
      </c>
      <c r="E26" s="86"/>
      <c r="F26" s="86" t="s">
        <v>85</v>
      </c>
      <c r="G26" s="86"/>
      <c r="H26" s="86"/>
    </row>
    <row r="27" spans="1:8" ht="13.2" customHeight="1">
      <c r="A27" s="84"/>
      <c r="B27" s="91"/>
      <c r="C27" s="91"/>
      <c r="D27" s="91"/>
      <c r="E27" s="86"/>
      <c r="F27" s="86"/>
      <c r="G27" s="86"/>
      <c r="H27" s="86"/>
    </row>
    <row r="28" spans="1:8" ht="13.2" customHeight="1">
      <c r="A28" s="84"/>
      <c r="B28" s="91"/>
      <c r="C28" s="91"/>
      <c r="D28" s="91"/>
      <c r="E28" s="86"/>
      <c r="F28" s="86"/>
      <c r="G28" s="86"/>
      <c r="H28" s="86"/>
    </row>
    <row r="29" spans="1:8" ht="13.2" customHeight="1">
      <c r="A29" s="3" t="s">
        <v>86</v>
      </c>
      <c r="B29" s="116"/>
      <c r="C29" s="116"/>
      <c r="D29" s="116"/>
    </row>
    <row r="30" spans="1:8" ht="13.2" customHeight="1" thickBot="1">
      <c r="A30" s="172" t="s">
        <v>164</v>
      </c>
      <c r="B30" s="171">
        <f>B2</f>
        <v>2009</v>
      </c>
      <c r="C30" s="171">
        <f>C2</f>
        <v>2010</v>
      </c>
      <c r="D30" s="171">
        <f>D2</f>
        <v>2011</v>
      </c>
      <c r="G30" s="173" t="s">
        <v>156</v>
      </c>
    </row>
    <row r="31" spans="1:8" ht="13.2" customHeight="1">
      <c r="A31" s="199" t="s">
        <v>87</v>
      </c>
      <c r="B31" s="98">
        <f ca="1">MAX(B46-B32-B33-B35,B94)</f>
        <v>308.52054794520518</v>
      </c>
      <c r="C31" s="98">
        <f ca="1">MAX(C46-C32-C33-C35,C94)</f>
        <v>50.000000000001819</v>
      </c>
      <c r="D31" s="98">
        <f ca="1">MAX(D46-D32-D33-D35,D94)</f>
        <v>50.000000000001819</v>
      </c>
      <c r="G31" s="117">
        <f ca="1">D31-B31</f>
        <v>-258.52054794520336</v>
      </c>
    </row>
    <row r="32" spans="1:8" ht="13.2" customHeight="1">
      <c r="A32" s="199" t="s">
        <v>7</v>
      </c>
      <c r="B32" s="98">
        <f t="shared" ref="B32:D33" si="4">B3/365*B88</f>
        <v>1643.8356164383561</v>
      </c>
      <c r="C32" s="98">
        <f t="shared" si="4"/>
        <v>3287.6712328767121</v>
      </c>
      <c r="D32" s="98">
        <f t="shared" si="4"/>
        <v>6575.3424657534242</v>
      </c>
      <c r="G32" s="117">
        <f>D32-B32</f>
        <v>4931.5068493150684</v>
      </c>
    </row>
    <row r="33" spans="1:7" ht="13.2" customHeight="1">
      <c r="A33" s="199" t="s">
        <v>88</v>
      </c>
      <c r="B33" s="98">
        <f t="shared" si="4"/>
        <v>657.53424657534242</v>
      </c>
      <c r="C33" s="98">
        <f t="shared" si="4"/>
        <v>1331.5068493150686</v>
      </c>
      <c r="D33" s="98">
        <f t="shared" si="4"/>
        <v>1347.9452054794522</v>
      </c>
      <c r="G33" s="117">
        <f>D33-B33</f>
        <v>690.41095890410975</v>
      </c>
    </row>
    <row r="34" spans="1:7" ht="13.2" customHeight="1">
      <c r="A34" s="200" t="s">
        <v>256</v>
      </c>
      <c r="B34" s="94">
        <f ca="1">SUM(B31:B33)</f>
        <v>2609.8904109589039</v>
      </c>
      <c r="C34" s="94">
        <f ca="1">SUM(C31:C33)</f>
        <v>4669.1780821917828</v>
      </c>
      <c r="D34" s="94">
        <f ca="1">SUM(D31:D33)</f>
        <v>7973.287671232878</v>
      </c>
      <c r="G34" s="117"/>
    </row>
    <row r="35" spans="1:7" ht="13.2" customHeight="1">
      <c r="A35" s="201" t="s">
        <v>257</v>
      </c>
      <c r="B35" s="95">
        <v>5000</v>
      </c>
      <c r="C35" s="95">
        <f>B35+C91</f>
        <v>5500</v>
      </c>
      <c r="D35" s="95">
        <f>C35+D91</f>
        <v>6000</v>
      </c>
      <c r="G35" s="117">
        <f>D35-B35</f>
        <v>1000</v>
      </c>
    </row>
    <row r="36" spans="1:7" ht="13.2" customHeight="1">
      <c r="A36" s="201" t="s">
        <v>89</v>
      </c>
      <c r="B36" s="118">
        <f ca="1">B34+B35</f>
        <v>7609.8904109589039</v>
      </c>
      <c r="C36" s="118">
        <f ca="1">C34+C35</f>
        <v>10169.178082191782</v>
      </c>
      <c r="D36" s="118">
        <f ca="1">D34+D35</f>
        <v>13973.287671232878</v>
      </c>
      <c r="G36" s="117"/>
    </row>
    <row r="37" spans="1:7" ht="13.2" customHeight="1">
      <c r="D37" s="107" t="s">
        <v>6</v>
      </c>
      <c r="G37" s="119"/>
    </row>
    <row r="38" spans="1:7" ht="13.2" customHeight="1">
      <c r="A38" s="3" t="s">
        <v>90</v>
      </c>
      <c r="B38" s="120"/>
      <c r="G38" s="119"/>
    </row>
    <row r="39" spans="1:7" ht="13.2" customHeight="1">
      <c r="A39" s="101" t="s">
        <v>91</v>
      </c>
      <c r="B39" s="94">
        <f>B48/365*B90</f>
        <v>709.89041095890411</v>
      </c>
      <c r="C39" s="94">
        <f>C48/365*C90</f>
        <v>1386.9018577594295</v>
      </c>
      <c r="D39" s="94">
        <f>D48/365*D90</f>
        <v>2023.2689059861136</v>
      </c>
      <c r="G39" s="117">
        <f>D39-B39</f>
        <v>1313.3784950272095</v>
      </c>
    </row>
    <row r="40" spans="1:7" ht="13.2" customHeight="1">
      <c r="A40" s="175" t="s">
        <v>166</v>
      </c>
      <c r="B40" s="98">
        <f ca="1">B14</f>
        <v>270</v>
      </c>
      <c r="C40" s="98">
        <f ca="1">C14</f>
        <v>449.92412585225435</v>
      </c>
      <c r="D40" s="98">
        <f ca="1">D14</f>
        <v>600.99347316917203</v>
      </c>
      <c r="G40" s="117">
        <f ca="1">D40-B40</f>
        <v>330.99347316917203</v>
      </c>
    </row>
    <row r="41" spans="1:7" ht="13.2" customHeight="1">
      <c r="A41" s="102" t="s">
        <v>92</v>
      </c>
      <c r="B41" s="98">
        <f ca="1">MAX(B62-B63,0)</f>
        <v>0</v>
      </c>
      <c r="C41" s="98">
        <f ca="1">MAX(C62-C63,0)</f>
        <v>1152.52913825817</v>
      </c>
      <c r="D41" s="98">
        <f ca="1">MAX(D62-D63,0)</f>
        <v>3266.8842276942623</v>
      </c>
      <c r="G41" s="117">
        <f ca="1">D41-B41</f>
        <v>3266.8842276942623</v>
      </c>
    </row>
    <row r="42" spans="1:7" ht="13.2" customHeight="1">
      <c r="A42" s="177" t="s">
        <v>247</v>
      </c>
      <c r="B42" s="94">
        <f ca="1">B39+B40+B41</f>
        <v>979.89041095890411</v>
      </c>
      <c r="C42" s="94">
        <f ca="1">C39+C40+C41</f>
        <v>2989.355121869854</v>
      </c>
      <c r="D42" s="94">
        <f ca="1">D39+D40+D41</f>
        <v>5891.1466068495483</v>
      </c>
      <c r="G42" s="117"/>
    </row>
    <row r="43" spans="1:7" ht="13.2" customHeight="1">
      <c r="A43" s="106" t="s">
        <v>93</v>
      </c>
      <c r="B43" s="98">
        <v>3000</v>
      </c>
      <c r="C43" s="98">
        <f>B43+C92</f>
        <v>2500</v>
      </c>
      <c r="D43" s="98">
        <f>C43+D92</f>
        <v>2000</v>
      </c>
      <c r="G43" s="117">
        <f>D43-B43</f>
        <v>-1000</v>
      </c>
    </row>
    <row r="44" spans="1:7" ht="13.2" customHeight="1">
      <c r="A44" s="175" t="s">
        <v>259</v>
      </c>
      <c r="B44" s="98">
        <v>3000</v>
      </c>
      <c r="C44" s="98">
        <f ca="1">B44+B45*(1-B93)</f>
        <v>3630</v>
      </c>
      <c r="D44" s="98">
        <f ca="1">C44+C45*(1-C93)</f>
        <v>4679.822960321927</v>
      </c>
      <c r="G44" s="117">
        <f ca="1">D44-B44</f>
        <v>1679.822960321927</v>
      </c>
    </row>
    <row r="45" spans="1:7" ht="13.2" customHeight="1">
      <c r="A45" s="102" t="s">
        <v>94</v>
      </c>
      <c r="B45" s="95">
        <f ca="1">B15</f>
        <v>630</v>
      </c>
      <c r="C45" s="95">
        <f ca="1">C15</f>
        <v>1049.822960321927</v>
      </c>
      <c r="D45" s="95">
        <f ca="1">D15</f>
        <v>1402.3181040614018</v>
      </c>
      <c r="G45" s="117">
        <f ca="1">D45-B45</f>
        <v>772.31810406140175</v>
      </c>
    </row>
    <row r="46" spans="1:7" ht="13.2" customHeight="1">
      <c r="A46" s="121" t="s">
        <v>95</v>
      </c>
      <c r="B46" s="118">
        <f ca="1">B42+B43+B44+B45</f>
        <v>7609.8904109589039</v>
      </c>
      <c r="C46" s="118">
        <f ca="1">C42+C43+C44+C45</f>
        <v>10169.178082191782</v>
      </c>
      <c r="D46" s="118">
        <f ca="1">D42+D43+D44+D45</f>
        <v>13973.287671232878</v>
      </c>
    </row>
    <row r="47" spans="1:7" ht="13.2" customHeight="1">
      <c r="A47" s="122"/>
      <c r="B47" s="99"/>
      <c r="C47" s="99"/>
      <c r="D47" s="99"/>
    </row>
    <row r="48" spans="1:7" ht="13.2" customHeight="1">
      <c r="A48" s="202" t="s">
        <v>8</v>
      </c>
      <c r="B48" s="203">
        <v>8637</v>
      </c>
      <c r="C48" s="203">
        <f>C4+(C33-B33)</f>
        <v>16873.972602739726</v>
      </c>
      <c r="D48" s="203">
        <f>D4+(D33-C33)</f>
        <v>24616.438356164384</v>
      </c>
      <c r="F48" s="86" t="s">
        <v>165</v>
      </c>
    </row>
    <row r="49" spans="1:7" ht="13.2" customHeight="1">
      <c r="A49" s="202" t="s">
        <v>96</v>
      </c>
      <c r="B49" s="204"/>
      <c r="C49" s="203">
        <f>C91+C10</f>
        <v>1050</v>
      </c>
      <c r="D49" s="203">
        <f>D91+D10</f>
        <v>1100</v>
      </c>
      <c r="F49" s="86" t="s">
        <v>163</v>
      </c>
    </row>
    <row r="50" spans="1:7" ht="13.2" customHeight="1">
      <c r="A50" s="124"/>
      <c r="B50" s="123"/>
      <c r="C50" s="123"/>
      <c r="D50" s="123"/>
      <c r="F50" s="125"/>
    </row>
    <row r="51" spans="1:7" ht="13.2" customHeight="1" thickBot="1">
      <c r="A51" s="146" t="s">
        <v>97</v>
      </c>
      <c r="B51" s="126">
        <f>B2</f>
        <v>2009</v>
      </c>
      <c r="C51" s="126">
        <f>C2</f>
        <v>2010</v>
      </c>
      <c r="D51" s="126">
        <f>D2</f>
        <v>2011</v>
      </c>
      <c r="E51" s="86"/>
      <c r="F51" s="86"/>
      <c r="G51" s="174" t="str">
        <f>G30</f>
        <v>COAF 2009-11</v>
      </c>
    </row>
    <row r="52" spans="1:7" ht="13.2" customHeight="1">
      <c r="A52" s="84" t="s">
        <v>98</v>
      </c>
      <c r="B52" s="127">
        <f ca="1">B31-B94</f>
        <v>258.52054794520518</v>
      </c>
      <c r="C52" s="127">
        <f ca="1">C31-C94</f>
        <v>1.8189894035458565E-12</v>
      </c>
      <c r="D52" s="127">
        <f ca="1">D31-D94</f>
        <v>1.8189894035458565E-12</v>
      </c>
      <c r="E52" s="86"/>
      <c r="F52" s="86"/>
      <c r="G52" s="117">
        <f ca="1">D52-B52</f>
        <v>-258.52054794520336</v>
      </c>
    </row>
    <row r="53" spans="1:7" ht="13.2" customHeight="1">
      <c r="A53" s="128" t="s">
        <v>99</v>
      </c>
      <c r="B53" s="129">
        <f ca="1">B62</f>
        <v>1371.4794520547946</v>
      </c>
      <c r="C53" s="129">
        <f ca="1">C62</f>
        <v>2832.3520985800969</v>
      </c>
      <c r="D53" s="129">
        <f ca="1">D62</f>
        <v>5349.0252920775911</v>
      </c>
      <c r="E53" s="86"/>
      <c r="F53" s="86"/>
      <c r="G53" s="117">
        <f ca="1">D53-B53</f>
        <v>3977.5458400227963</v>
      </c>
    </row>
    <row r="54" spans="1:7" ht="13.2" customHeight="1">
      <c r="A54" s="128" t="s">
        <v>100</v>
      </c>
      <c r="B54" s="130">
        <f>B35</f>
        <v>5000</v>
      </c>
      <c r="C54" s="130">
        <f>C35</f>
        <v>5500</v>
      </c>
      <c r="D54" s="130">
        <f>D35</f>
        <v>6000</v>
      </c>
      <c r="E54" s="86"/>
      <c r="F54" s="86"/>
      <c r="G54" s="117">
        <f>D54-B54</f>
        <v>1000</v>
      </c>
    </row>
    <row r="55" spans="1:7" ht="13.2" customHeight="1">
      <c r="A55" s="128" t="s">
        <v>101</v>
      </c>
      <c r="B55" s="129">
        <f ca="1">B52+B53+B54</f>
        <v>6630</v>
      </c>
      <c r="C55" s="129">
        <f ca="1">C52+C53+C54</f>
        <v>8332.3520985800988</v>
      </c>
      <c r="D55" s="129">
        <f ca="1">D52+D53+D54</f>
        <v>11349.025292077593</v>
      </c>
      <c r="E55" s="86"/>
      <c r="F55" s="86"/>
      <c r="G55" s="117"/>
    </row>
    <row r="56" spans="1:7" ht="13.2" customHeight="1">
      <c r="A56" s="128"/>
      <c r="B56" s="129"/>
      <c r="C56" s="129"/>
      <c r="D56" s="129"/>
      <c r="E56" s="86"/>
      <c r="F56" s="86"/>
      <c r="G56" s="117"/>
    </row>
    <row r="57" spans="1:7" ht="13.2" customHeight="1">
      <c r="A57" s="128" t="s">
        <v>102</v>
      </c>
      <c r="B57" s="129">
        <f ca="1">B41+B43</f>
        <v>3000</v>
      </c>
      <c r="C57" s="129">
        <f ca="1">C41+C43</f>
        <v>3652.52913825817</v>
      </c>
      <c r="D57" s="129">
        <f ca="1">D41+D43</f>
        <v>5266.8842276942623</v>
      </c>
      <c r="E57" s="86"/>
      <c r="F57" s="86"/>
      <c r="G57" s="117">
        <f ca="1">D57-B57</f>
        <v>2266.8842276942623</v>
      </c>
    </row>
    <row r="58" spans="1:7" ht="13.2" customHeight="1">
      <c r="A58" s="128" t="s">
        <v>103</v>
      </c>
      <c r="B58" s="130">
        <f ca="1">B44+B45</f>
        <v>3630</v>
      </c>
      <c r="C58" s="130">
        <f ca="1">C44+C45</f>
        <v>4679.822960321927</v>
      </c>
      <c r="D58" s="130">
        <f ca="1">D44+D45</f>
        <v>6082.1410643833287</v>
      </c>
      <c r="E58" s="86"/>
      <c r="F58" s="86"/>
      <c r="G58" s="117">
        <f ca="1">D58-B58</f>
        <v>2452.1410643833287</v>
      </c>
    </row>
    <row r="59" spans="1:7" ht="13.2" customHeight="1">
      <c r="A59" s="128" t="s">
        <v>104</v>
      </c>
      <c r="B59" s="129">
        <f ca="1">B57+B58</f>
        <v>6630</v>
      </c>
      <c r="C59" s="129">
        <f ca="1">C57+C58</f>
        <v>8332.3520985800969</v>
      </c>
      <c r="D59" s="129">
        <f ca="1">D57+D58</f>
        <v>11349.025292077591</v>
      </c>
      <c r="E59" s="86"/>
      <c r="F59" s="86"/>
      <c r="G59" s="119"/>
    </row>
    <row r="60" spans="1:7" ht="13.2" customHeight="1">
      <c r="A60" s="128"/>
      <c r="B60" s="129"/>
      <c r="C60" s="129"/>
      <c r="D60" s="129"/>
      <c r="E60" s="86"/>
      <c r="F60" s="86"/>
      <c r="G60" s="117"/>
    </row>
    <row r="61" spans="1:7" ht="13.2" customHeight="1" thickBot="1">
      <c r="A61" s="146" t="s">
        <v>105</v>
      </c>
      <c r="B61" s="147"/>
      <c r="C61" s="147"/>
      <c r="D61" s="147"/>
      <c r="E61" s="86"/>
      <c r="F61" s="86"/>
      <c r="G61" s="117"/>
    </row>
    <row r="62" spans="1:7" ht="13.2" customHeight="1">
      <c r="A62" s="84" t="s">
        <v>9</v>
      </c>
      <c r="B62" s="131">
        <f ca="1">B94+B32+B33-B39-B40</f>
        <v>1371.4794520547946</v>
      </c>
      <c r="C62" s="131">
        <f ca="1">C94+C32+C33-C39-C40</f>
        <v>2832.3520985800969</v>
      </c>
      <c r="D62" s="131">
        <f ca="1">D94+D32+D33-D39-D40</f>
        <v>5349.0252920775911</v>
      </c>
      <c r="E62" s="86"/>
      <c r="F62" s="86"/>
      <c r="G62" s="117">
        <f ca="1">D62-B62</f>
        <v>3977.5458400227963</v>
      </c>
    </row>
    <row r="63" spans="1:7" ht="13.2" customHeight="1">
      <c r="A63" s="84" t="s">
        <v>106</v>
      </c>
      <c r="B63" s="130">
        <f ca="1">B43+B44+B45-B35</f>
        <v>1630</v>
      </c>
      <c r="C63" s="130">
        <f ca="1">C43+C44+C45-C35</f>
        <v>1679.822960321927</v>
      </c>
      <c r="D63" s="130">
        <f ca="1">D43+D44+D45-D35</f>
        <v>2082.1410643833287</v>
      </c>
      <c r="E63" s="86"/>
      <c r="F63" s="86"/>
      <c r="G63" s="117">
        <f ca="1">D63-B63</f>
        <v>452.14106438332874</v>
      </c>
    </row>
    <row r="64" spans="1:7" ht="13.2" customHeight="1">
      <c r="A64" s="84" t="s">
        <v>107</v>
      </c>
      <c r="B64" s="129">
        <f ca="1">B63-B62</f>
        <v>258.52054794520541</v>
      </c>
      <c r="C64" s="129">
        <f ca="1">C63-C62</f>
        <v>-1152.52913825817</v>
      </c>
      <c r="D64" s="129">
        <f ca="1">D63-D62</f>
        <v>-3266.8842276942623</v>
      </c>
      <c r="E64" s="86"/>
      <c r="F64" s="86"/>
      <c r="G64" s="117">
        <f ca="1">D64-B64</f>
        <v>-3525.4047756394675</v>
      </c>
    </row>
    <row r="65" spans="1:8" ht="13.2" customHeight="1">
      <c r="A65" s="84" t="s">
        <v>108</v>
      </c>
      <c r="B65" s="131"/>
      <c r="C65" s="131"/>
      <c r="D65" s="131"/>
      <c r="E65" s="86"/>
      <c r="F65" s="86"/>
      <c r="G65" s="117"/>
    </row>
    <row r="66" spans="1:8" ht="13.2" customHeight="1">
      <c r="B66" s="123"/>
      <c r="C66" s="123"/>
      <c r="D66" s="123"/>
      <c r="G66" s="117"/>
    </row>
    <row r="67" spans="1:8" ht="13.2" customHeight="1" thickBot="1">
      <c r="A67" s="147" t="s">
        <v>109</v>
      </c>
    </row>
    <row r="68" spans="1:8" ht="13.2" customHeight="1">
      <c r="A68" s="84" t="s">
        <v>110</v>
      </c>
      <c r="B68" s="131">
        <f t="shared" ref="B68:D69" si="5">B32/B3*365</f>
        <v>60</v>
      </c>
      <c r="C68" s="131">
        <f t="shared" si="5"/>
        <v>60</v>
      </c>
      <c r="D68" s="131">
        <f t="shared" si="5"/>
        <v>80</v>
      </c>
      <c r="H68" s="132" t="s">
        <v>157</v>
      </c>
    </row>
    <row r="69" spans="1:8" ht="13.2" customHeight="1">
      <c r="A69" s="84" t="s">
        <v>111</v>
      </c>
      <c r="B69" s="131">
        <f t="shared" si="5"/>
        <v>30</v>
      </c>
      <c r="C69" s="131">
        <f t="shared" si="5"/>
        <v>30</v>
      </c>
      <c r="D69" s="131">
        <f t="shared" si="5"/>
        <v>20</v>
      </c>
      <c r="H69" s="132" t="s">
        <v>116</v>
      </c>
    </row>
    <row r="70" spans="1:8" ht="13.2" customHeight="1">
      <c r="A70" s="84" t="s">
        <v>112</v>
      </c>
      <c r="B70" s="131">
        <f>B39/B48*365</f>
        <v>30</v>
      </c>
      <c r="C70" s="131">
        <f>C39/C48*365</f>
        <v>30</v>
      </c>
      <c r="D70" s="131">
        <f>D39/D48*365</f>
        <v>30</v>
      </c>
    </row>
    <row r="71" spans="1:8" ht="13.2" customHeight="1">
      <c r="A71" s="84" t="s">
        <v>113</v>
      </c>
      <c r="B71" s="85">
        <f ca="1">B62/B3</f>
        <v>0.13714794520547946</v>
      </c>
      <c r="C71" s="85">
        <f ca="1">C62/C3</f>
        <v>0.14161760492900485</v>
      </c>
      <c r="D71" s="85">
        <f ca="1">D62/D3</f>
        <v>0.17830084306925303</v>
      </c>
    </row>
    <row r="72" spans="1:8" ht="13.2" customHeight="1">
      <c r="A72" s="84" t="s">
        <v>114</v>
      </c>
      <c r="B72" s="133">
        <f ca="1">(B42+B43)/B58</f>
        <v>1.0963885429638853</v>
      </c>
      <c r="C72" s="133">
        <f ca="1">(C42+C43)/C58</f>
        <v>1.1729835013870351</v>
      </c>
      <c r="D72" s="133">
        <f ca="1">(D42+D43)/D58</f>
        <v>1.29742906705332</v>
      </c>
    </row>
    <row r="73" spans="1:8" ht="13.2" customHeight="1">
      <c r="A73" s="84" t="s">
        <v>168</v>
      </c>
      <c r="B73" s="133">
        <f ca="1">B57/B9</f>
        <v>1.7647058823529411</v>
      </c>
      <c r="C73" s="133">
        <f ca="1">C57/C9</f>
        <v>1.5124344257797817</v>
      </c>
      <c r="D73" s="133">
        <f ca="1">D57/D9</f>
        <v>1.6827106158767611</v>
      </c>
    </row>
    <row r="74" spans="1:8" ht="11.25" customHeight="1">
      <c r="A74" s="84" t="s">
        <v>260</v>
      </c>
      <c r="B74" s="206">
        <f ca="1">B57/B15</f>
        <v>4.7619047619047619</v>
      </c>
      <c r="C74" s="206">
        <f ca="1">C57/C15</f>
        <v>3.4791858020881219</v>
      </c>
      <c r="D74" s="206">
        <f ca="1">D57/D15</f>
        <v>3.755841283400879</v>
      </c>
    </row>
    <row r="75" spans="1:8" ht="11.25" customHeight="1">
      <c r="A75" s="92"/>
      <c r="B75" s="134"/>
      <c r="C75" s="134"/>
      <c r="D75" s="134"/>
    </row>
    <row r="76" spans="1:8" ht="11.25" customHeight="1">
      <c r="A76" s="124" t="s">
        <v>0</v>
      </c>
      <c r="B76" s="123"/>
      <c r="D76" s="123"/>
    </row>
    <row r="77" spans="1:8" ht="11.25" customHeight="1">
      <c r="A77" s="124" t="s">
        <v>1</v>
      </c>
      <c r="B77" s="135"/>
      <c r="C77" s="135"/>
      <c r="D77" s="135"/>
    </row>
    <row r="78" spans="1:8" ht="11.25" customHeight="1">
      <c r="A78" s="124" t="s">
        <v>17</v>
      </c>
    </row>
    <row r="79" spans="1:8" ht="11.25" customHeight="1">
      <c r="A79" s="124" t="s">
        <v>10</v>
      </c>
      <c r="B79" s="135"/>
      <c r="C79" s="136">
        <v>1</v>
      </c>
      <c r="D79" s="136">
        <v>0.5</v>
      </c>
    </row>
    <row r="80" spans="1:8" ht="11.25" customHeight="1">
      <c r="A80" s="178" t="s">
        <v>169</v>
      </c>
      <c r="B80" s="137">
        <v>0.8</v>
      </c>
      <c r="C80" s="137">
        <v>0.81</v>
      </c>
      <c r="D80" s="137">
        <v>0.82</v>
      </c>
    </row>
    <row r="81" spans="1:7" ht="11.25" customHeight="1">
      <c r="A81" s="124" t="s">
        <v>170</v>
      </c>
      <c r="B81" s="137">
        <v>0.02</v>
      </c>
      <c r="C81" s="137">
        <v>0.05</v>
      </c>
      <c r="D81" s="137">
        <v>0.06</v>
      </c>
    </row>
    <row r="82" spans="1:7" ht="11.25" customHeight="1">
      <c r="A82" s="124" t="s">
        <v>2</v>
      </c>
      <c r="B82" s="138">
        <v>100</v>
      </c>
      <c r="C82" s="138">
        <v>385</v>
      </c>
      <c r="D82" s="138">
        <v>470</v>
      </c>
      <c r="E82"/>
      <c r="G82" s="179"/>
    </row>
    <row r="83" spans="1:7" ht="11.25" customHeight="1">
      <c r="A83" s="124" t="s">
        <v>3</v>
      </c>
      <c r="B83" s="137">
        <v>0.1</v>
      </c>
      <c r="C83" s="137">
        <v>0.1</v>
      </c>
      <c r="D83" s="137">
        <v>0.1</v>
      </c>
    </row>
    <row r="84" spans="1:7" ht="11.25" customHeight="1">
      <c r="A84" s="124" t="s">
        <v>4</v>
      </c>
      <c r="B84" s="137">
        <v>0.1</v>
      </c>
      <c r="C84" s="139">
        <f>B84</f>
        <v>0.1</v>
      </c>
      <c r="D84" s="139">
        <f>C84</f>
        <v>0.1</v>
      </c>
    </row>
    <row r="85" spans="1:7" ht="11.25" customHeight="1">
      <c r="A85" s="124" t="s">
        <v>5</v>
      </c>
      <c r="B85" s="137">
        <v>0.3</v>
      </c>
      <c r="C85" s="139">
        <f>B85</f>
        <v>0.3</v>
      </c>
      <c r="D85" s="139">
        <f>C85</f>
        <v>0.3</v>
      </c>
    </row>
    <row r="86" spans="1:7" ht="11.25" customHeight="1">
      <c r="A86" s="124"/>
      <c r="B86" s="140"/>
      <c r="C86" s="141"/>
      <c r="D86" s="141"/>
    </row>
    <row r="87" spans="1:7" ht="11.25" customHeight="1">
      <c r="A87" s="124" t="s">
        <v>18</v>
      </c>
    </row>
    <row r="88" spans="1:7" ht="11.25" customHeight="1">
      <c r="A88" s="124" t="s">
        <v>12</v>
      </c>
      <c r="B88" s="120">
        <v>60</v>
      </c>
      <c r="C88" s="120">
        <v>60</v>
      </c>
      <c r="D88" s="120">
        <v>80</v>
      </c>
    </row>
    <row r="89" spans="1:7" ht="11.25" customHeight="1">
      <c r="A89" s="124" t="s">
        <v>16</v>
      </c>
      <c r="B89" s="120">
        <v>30</v>
      </c>
      <c r="C89" s="120">
        <v>30</v>
      </c>
      <c r="D89" s="120">
        <v>20</v>
      </c>
    </row>
    <row r="90" spans="1:7" ht="11.25" customHeight="1">
      <c r="A90" s="124" t="s">
        <v>13</v>
      </c>
      <c r="B90" s="120">
        <v>30</v>
      </c>
      <c r="C90" s="120">
        <v>30</v>
      </c>
      <c r="D90" s="120">
        <v>30</v>
      </c>
    </row>
    <row r="91" spans="1:7" ht="11.25" customHeight="1">
      <c r="A91" s="142" t="s">
        <v>171</v>
      </c>
      <c r="B91" s="120"/>
      <c r="C91" s="120">
        <v>500</v>
      </c>
      <c r="D91" s="120">
        <v>500</v>
      </c>
    </row>
    <row r="92" spans="1:7" ht="11.25" customHeight="1">
      <c r="A92" s="124" t="s">
        <v>14</v>
      </c>
      <c r="B92" s="120"/>
      <c r="C92" s="120">
        <v>-500</v>
      </c>
      <c r="D92" s="120">
        <v>-500</v>
      </c>
    </row>
    <row r="93" spans="1:7" ht="11.25" customHeight="1">
      <c r="A93" s="124" t="s">
        <v>15</v>
      </c>
      <c r="B93" s="120">
        <v>0</v>
      </c>
      <c r="C93" s="120">
        <v>0</v>
      </c>
      <c r="D93" s="120">
        <v>0</v>
      </c>
    </row>
    <row r="94" spans="1:7" ht="11.25" customHeight="1">
      <c r="A94" s="124" t="s">
        <v>41</v>
      </c>
      <c r="B94" s="120">
        <v>50</v>
      </c>
      <c r="C94" s="120">
        <v>50</v>
      </c>
      <c r="D94" s="120">
        <v>50</v>
      </c>
    </row>
    <row r="95" spans="1:7" ht="11.25" customHeight="1"/>
    <row r="96" spans="1:7" ht="11.25" customHeight="1">
      <c r="A96" s="92"/>
      <c r="B96" s="92"/>
      <c r="C96" s="92"/>
      <c r="D96" s="92"/>
    </row>
    <row r="97" spans="1:4" ht="11.25" customHeight="1">
      <c r="A97" s="92"/>
      <c r="B97" s="92"/>
      <c r="C97" s="92"/>
      <c r="D97" s="92"/>
    </row>
    <row r="98" spans="1:4" ht="11.25" customHeight="1">
      <c r="A98" s="92"/>
      <c r="B98" s="92"/>
      <c r="C98" s="92"/>
      <c r="D98" s="92"/>
    </row>
    <row r="99" spans="1:4" ht="11.25" customHeight="1">
      <c r="A99" s="92"/>
      <c r="B99" s="92"/>
      <c r="C99" s="92"/>
      <c r="D99" s="92"/>
    </row>
    <row r="100" spans="1:4" ht="11.25" customHeight="1">
      <c r="A100" s="92"/>
      <c r="B100" s="92"/>
      <c r="C100" s="92"/>
      <c r="D100" s="92"/>
    </row>
    <row r="101" spans="1:4" ht="11.25" customHeight="1">
      <c r="A101" s="92"/>
      <c r="B101" s="92"/>
      <c r="C101" s="92"/>
      <c r="D101" s="92"/>
    </row>
    <row r="102" spans="1:4" ht="11.25" customHeight="1">
      <c r="A102" s="92"/>
      <c r="B102" s="92"/>
      <c r="C102" s="92"/>
      <c r="D102" s="92"/>
    </row>
    <row r="103" spans="1:4" ht="11.25" customHeight="1">
      <c r="A103" s="92"/>
      <c r="B103" s="92"/>
      <c r="C103" s="92"/>
      <c r="D103" s="92"/>
    </row>
    <row r="104" spans="1:4" ht="11.25" customHeight="1">
      <c r="A104" s="92"/>
      <c r="B104" s="92"/>
      <c r="C104" s="92"/>
      <c r="D104" s="92"/>
    </row>
    <row r="105" spans="1:4" ht="11.25" customHeight="1">
      <c r="A105" s="92"/>
      <c r="B105" s="92"/>
      <c r="C105" s="92"/>
      <c r="D105" s="92"/>
    </row>
    <row r="106" spans="1:4" ht="11.25" customHeight="1">
      <c r="A106" s="92"/>
      <c r="B106" s="92"/>
      <c r="C106" s="92"/>
      <c r="D106" s="92"/>
    </row>
    <row r="107" spans="1:4" ht="11.25" customHeight="1">
      <c r="B107" s="116"/>
      <c r="C107" s="116"/>
      <c r="D107" s="99"/>
    </row>
    <row r="108" spans="1:4" ht="11.25" customHeight="1">
      <c r="B108" s="116"/>
      <c r="C108" s="116"/>
      <c r="D108" s="99"/>
    </row>
    <row r="109" spans="1:4" ht="11.25" customHeight="1">
      <c r="B109" s="116"/>
      <c r="C109" s="116"/>
      <c r="D109" s="116"/>
    </row>
    <row r="110" spans="1:4" ht="11.25" customHeight="1"/>
    <row r="111" spans="1:4">
      <c r="B111" s="143"/>
      <c r="C111" s="143"/>
      <c r="D111" s="143"/>
    </row>
    <row r="112" spans="1:4">
      <c r="B112" s="143"/>
      <c r="C112" s="143"/>
      <c r="D112" s="143"/>
    </row>
    <row r="113" spans="2:4">
      <c r="B113" s="143"/>
      <c r="C113" s="143"/>
      <c r="D113" s="143"/>
    </row>
    <row r="114" spans="2:4">
      <c r="B114" s="143"/>
      <c r="C114" s="144"/>
      <c r="D114" s="144"/>
    </row>
    <row r="115" spans="2:4">
      <c r="B115" s="143"/>
      <c r="C115" s="144"/>
      <c r="D115" s="144"/>
    </row>
    <row r="116" spans="2:4">
      <c r="C116" s="116"/>
      <c r="D116" s="116"/>
    </row>
    <row r="117" spans="2:4">
      <c r="C117" s="116"/>
      <c r="D117" s="116"/>
    </row>
  </sheetData>
  <phoneticPr fontId="0" type="noConversion"/>
  <printOptions gridLinesSet="0"/>
  <pageMargins left="0.66" right="0.32" top="0.62" bottom="0.59" header="0.5" footer="0.5"/>
  <pageSetup paperSize="9" scale="96" orientation="portrait" horizontalDpi="4294967292" verticalDpi="4294967292" r:id="rId1"/>
  <headerFooter alignWithMargins="0"/>
  <rowBreaks count="2" manualBreakCount="2">
    <brk id="27" max="7" man="1"/>
    <brk id="7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7"/>
  <sheetViews>
    <sheetView showGridLines="0" tabSelected="1" zoomScaleNormal="100" zoomScaleSheetLayoutView="100" workbookViewId="0">
      <selection activeCell="A92" sqref="A92:A94"/>
    </sheetView>
  </sheetViews>
  <sheetFormatPr defaultColWidth="11.375" defaultRowHeight="11.4"/>
  <cols>
    <col min="1" max="1" width="30.125" style="113" customWidth="1"/>
    <col min="2" max="4" width="11.375" style="107" customWidth="1"/>
    <col min="5" max="5" width="4.125" style="92" customWidth="1"/>
    <col min="6" max="6" width="6.625" style="92" customWidth="1"/>
    <col min="7" max="7" width="9" style="92" customWidth="1"/>
    <col min="8" max="8" width="9.375" style="92" customWidth="1"/>
    <col min="9" max="16384" width="11.375" style="92"/>
  </cols>
  <sheetData>
    <row r="1" spans="1:27" ht="15.6" customHeight="1">
      <c r="A1" s="3" t="s">
        <v>445</v>
      </c>
      <c r="C1" s="108"/>
      <c r="D1" s="108"/>
      <c r="I1" s="109"/>
    </row>
    <row r="2" spans="1:27" ht="13.2" customHeight="1" thickBot="1">
      <c r="A2" s="170" t="s">
        <v>435</v>
      </c>
      <c r="B2" s="171">
        <v>2009</v>
      </c>
      <c r="C2" s="171">
        <f>B2+1</f>
        <v>2010</v>
      </c>
      <c r="D2" s="171">
        <f>C2+1</f>
        <v>2011</v>
      </c>
      <c r="F2" s="93">
        <f>B2</f>
        <v>2009</v>
      </c>
      <c r="G2" s="93">
        <f>C2</f>
        <v>2010</v>
      </c>
      <c r="H2" s="93">
        <f>D2</f>
        <v>2011</v>
      </c>
      <c r="I2" s="109"/>
    </row>
    <row r="3" spans="1:27" ht="13.2" customHeight="1">
      <c r="A3" s="106" t="s">
        <v>52</v>
      </c>
      <c r="B3" s="98">
        <v>10000</v>
      </c>
      <c r="C3" s="98">
        <f>B3*(1+C79)</f>
        <v>20000</v>
      </c>
      <c r="D3" s="98">
        <f>C3*(1+D79)</f>
        <v>30000</v>
      </c>
      <c r="F3" s="1">
        <f t="shared" ref="F3:H15" si="0">B3/B$3</f>
        <v>1</v>
      </c>
      <c r="G3" s="1">
        <f t="shared" si="0"/>
        <v>1</v>
      </c>
      <c r="H3" s="1">
        <f t="shared" si="0"/>
        <v>1</v>
      </c>
    </row>
    <row r="4" spans="1:27" s="110" customFormat="1" ht="13.2" customHeight="1">
      <c r="A4" s="102" t="s">
        <v>11</v>
      </c>
      <c r="B4" s="95">
        <f>B3*B80</f>
        <v>8000</v>
      </c>
      <c r="C4" s="95">
        <f>C3*C80</f>
        <v>16200.000000000002</v>
      </c>
      <c r="D4" s="95">
        <f>D3*D80</f>
        <v>24600</v>
      </c>
      <c r="E4" s="96"/>
      <c r="F4" s="2">
        <f t="shared" si="0"/>
        <v>0.8</v>
      </c>
      <c r="G4" s="2">
        <f t="shared" si="0"/>
        <v>0.81</v>
      </c>
      <c r="H4" s="2">
        <f t="shared" si="0"/>
        <v>0.82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1:27" s="96" customFormat="1" ht="13.2" customHeight="1">
      <c r="A5" s="103" t="s">
        <v>436</v>
      </c>
      <c r="B5" s="94">
        <f>B3-B4</f>
        <v>2000</v>
      </c>
      <c r="C5" s="97">
        <f>C3-C4</f>
        <v>3799.9999999999982</v>
      </c>
      <c r="D5" s="94">
        <f>D3-D4</f>
        <v>5400</v>
      </c>
      <c r="F5" s="1">
        <f t="shared" si="0"/>
        <v>0.2</v>
      </c>
      <c r="G5" s="1">
        <f t="shared" si="0"/>
        <v>0.18999999999999992</v>
      </c>
      <c r="H5" s="1">
        <f t="shared" si="0"/>
        <v>0.18</v>
      </c>
      <c r="I5" s="111"/>
    </row>
    <row r="6" spans="1:27" ht="13.2" customHeight="1">
      <c r="A6" s="104" t="s">
        <v>53</v>
      </c>
      <c r="B6" s="98">
        <v>200</v>
      </c>
      <c r="C6" s="99">
        <v>1000</v>
      </c>
      <c r="D6" s="98">
        <v>1800</v>
      </c>
      <c r="E6" s="96"/>
      <c r="F6" s="1">
        <f t="shared" si="0"/>
        <v>0.02</v>
      </c>
      <c r="G6" s="1">
        <f t="shared" si="0"/>
        <v>0.05</v>
      </c>
      <c r="H6" s="1">
        <f t="shared" si="0"/>
        <v>0.06</v>
      </c>
      <c r="I6" s="96"/>
      <c r="J6" s="96"/>
      <c r="K6" s="96"/>
      <c r="L6" s="96"/>
      <c r="M6" s="96"/>
      <c r="N6" s="96"/>
    </row>
    <row r="7" spans="1:27" ht="13.2" customHeight="1">
      <c r="A7" s="105" t="s">
        <v>437</v>
      </c>
      <c r="B7" s="98">
        <f>B82</f>
        <v>100</v>
      </c>
      <c r="C7" s="99">
        <f>C82</f>
        <v>385</v>
      </c>
      <c r="D7" s="98">
        <f>D82</f>
        <v>470</v>
      </c>
      <c r="E7" s="96"/>
      <c r="F7" s="83">
        <f t="shared" si="0"/>
        <v>0.01</v>
      </c>
      <c r="G7" s="83">
        <f t="shared" si="0"/>
        <v>1.925E-2</v>
      </c>
      <c r="H7" s="83">
        <f t="shared" si="0"/>
        <v>1.5666666666666666E-2</v>
      </c>
      <c r="I7" s="96"/>
      <c r="J7" s="96"/>
      <c r="K7" s="96"/>
      <c r="L7" s="96"/>
      <c r="M7" s="96"/>
      <c r="N7" s="96"/>
    </row>
    <row r="8" spans="1:27" ht="13.2" customHeight="1">
      <c r="A8" s="187" t="s">
        <v>438</v>
      </c>
      <c r="B8" s="95">
        <f>B6+B7</f>
        <v>300</v>
      </c>
      <c r="C8" s="100">
        <f>C6+C7</f>
        <v>1385</v>
      </c>
      <c r="D8" s="95">
        <f>D6+D7</f>
        <v>2270</v>
      </c>
      <c r="F8" s="2">
        <f t="shared" si="0"/>
        <v>0.03</v>
      </c>
      <c r="G8" s="2">
        <f t="shared" si="0"/>
        <v>6.9250000000000006E-2</v>
      </c>
      <c r="H8" s="2">
        <f t="shared" si="0"/>
        <v>7.566666666666666E-2</v>
      </c>
      <c r="I8" s="96"/>
      <c r="J8" s="96"/>
    </row>
    <row r="9" spans="1:27" ht="13.2" customHeight="1">
      <c r="A9" s="106" t="s">
        <v>37</v>
      </c>
      <c r="B9" s="98">
        <f>B5-B8</f>
        <v>1700</v>
      </c>
      <c r="C9" s="98">
        <f>C5-C8</f>
        <v>2414.9999999999982</v>
      </c>
      <c r="D9" s="98">
        <f>D5-D8</f>
        <v>3130</v>
      </c>
      <c r="F9" s="1">
        <f t="shared" si="0"/>
        <v>0.17</v>
      </c>
      <c r="G9" s="1">
        <f t="shared" si="0"/>
        <v>0.12074999999999991</v>
      </c>
      <c r="H9" s="1">
        <f t="shared" si="0"/>
        <v>0.10433333333333333</v>
      </c>
    </row>
    <row r="10" spans="1:27" ht="13.2" customHeight="1">
      <c r="A10" s="102" t="s">
        <v>439</v>
      </c>
      <c r="B10" s="95">
        <f>B84*B35</f>
        <v>500</v>
      </c>
      <c r="C10" s="95">
        <f>C84*C35</f>
        <v>550</v>
      </c>
      <c r="D10" s="95">
        <f>D84*D35</f>
        <v>600</v>
      </c>
      <c r="F10" s="2">
        <f t="shared" si="0"/>
        <v>0.05</v>
      </c>
      <c r="G10" s="2">
        <f t="shared" si="0"/>
        <v>2.75E-2</v>
      </c>
      <c r="H10" s="2">
        <f t="shared" si="0"/>
        <v>0.02</v>
      </c>
    </row>
    <row r="11" spans="1:27" ht="13.2" customHeight="1">
      <c r="A11" s="103" t="s">
        <v>440</v>
      </c>
      <c r="B11" s="94">
        <f>B9-B10</f>
        <v>1200</v>
      </c>
      <c r="C11" s="99">
        <f>C9-C10</f>
        <v>1864.9999999999982</v>
      </c>
      <c r="D11" s="94">
        <f>D9-D10</f>
        <v>2530</v>
      </c>
      <c r="F11" s="1">
        <f t="shared" si="0"/>
        <v>0.12</v>
      </c>
      <c r="G11" s="1">
        <f t="shared" si="0"/>
        <v>9.3249999999999902E-2</v>
      </c>
      <c r="H11" s="1">
        <f t="shared" si="0"/>
        <v>8.433333333333333E-2</v>
      </c>
    </row>
    <row r="12" spans="1:27" ht="13.2" customHeight="1">
      <c r="A12" s="103" t="s">
        <v>441</v>
      </c>
      <c r="B12" s="95">
        <f ca="1">B83*(B43+B41)</f>
        <v>300</v>
      </c>
      <c r="C12" s="99">
        <f ca="1">C83*(C43+C41)</f>
        <v>365.25291382581702</v>
      </c>
      <c r="D12" s="95">
        <f ca="1">D83*(D43+D41)</f>
        <v>526.68842276942621</v>
      </c>
      <c r="F12" s="2">
        <f t="shared" ca="1" si="0"/>
        <v>0.03</v>
      </c>
      <c r="G12" s="2">
        <f t="shared" ca="1" si="0"/>
        <v>1.8262645691290852E-2</v>
      </c>
      <c r="H12" s="2">
        <f t="shared" ca="1" si="0"/>
        <v>1.7556280758980875E-2</v>
      </c>
    </row>
    <row r="13" spans="1:27" ht="13.2" customHeight="1">
      <c r="A13" s="101" t="s">
        <v>442</v>
      </c>
      <c r="B13" s="94">
        <f ca="1">B11-B12</f>
        <v>900</v>
      </c>
      <c r="C13" s="94">
        <f ca="1">C11-C12</f>
        <v>1499.7470861741813</v>
      </c>
      <c r="D13" s="94">
        <f ca="1">D11-D12</f>
        <v>2003.3115772305737</v>
      </c>
      <c r="F13" s="1">
        <f t="shared" ca="1" si="0"/>
        <v>0.09</v>
      </c>
      <c r="G13" s="1">
        <f t="shared" ca="1" si="0"/>
        <v>7.4987354308709064E-2</v>
      </c>
      <c r="H13" s="1">
        <f t="shared" ca="1" si="0"/>
        <v>6.6777052574352458E-2</v>
      </c>
    </row>
    <row r="14" spans="1:27" ht="13.2" customHeight="1">
      <c r="A14" s="102" t="s">
        <v>54</v>
      </c>
      <c r="B14" s="95">
        <f ca="1">B13*B85</f>
        <v>270</v>
      </c>
      <c r="C14" s="95">
        <f ca="1">C13*C85</f>
        <v>449.92412585225435</v>
      </c>
      <c r="D14" s="95">
        <f ca="1">D13*D85</f>
        <v>600.99347316917203</v>
      </c>
      <c r="F14" s="2">
        <f t="shared" ca="1" si="0"/>
        <v>2.7E-2</v>
      </c>
      <c r="G14" s="2">
        <f t="shared" ca="1" si="0"/>
        <v>2.2496206292612717E-2</v>
      </c>
      <c r="H14" s="2">
        <f t="shared" ca="1" si="0"/>
        <v>2.0033115772305734E-2</v>
      </c>
    </row>
    <row r="15" spans="1:27" ht="13.2" customHeight="1">
      <c r="A15" s="176" t="s">
        <v>443</v>
      </c>
      <c r="B15" s="95">
        <f ca="1">B13-B14</f>
        <v>630</v>
      </c>
      <c r="C15" s="95">
        <f ca="1">C13-C14</f>
        <v>1049.822960321927</v>
      </c>
      <c r="D15" s="95">
        <f ca="1">D13-D14</f>
        <v>1402.3181040614018</v>
      </c>
      <c r="F15" s="1">
        <f t="shared" ca="1" si="0"/>
        <v>6.3E-2</v>
      </c>
      <c r="G15" s="1">
        <f t="shared" ca="1" si="0"/>
        <v>5.2491148016096348E-2</v>
      </c>
      <c r="H15" s="1">
        <f t="shared" ca="1" si="0"/>
        <v>4.6743936802046727E-2</v>
      </c>
    </row>
    <row r="16" spans="1:27" ht="13.2" customHeight="1"/>
    <row r="17" spans="1:8" ht="13.2" customHeight="1" thickBot="1">
      <c r="A17" s="145" t="s">
        <v>444</v>
      </c>
      <c r="B17" s="114"/>
      <c r="C17" s="115"/>
      <c r="D17" s="115"/>
      <c r="E17" s="86"/>
      <c r="F17" s="86"/>
      <c r="G17" s="86"/>
      <c r="H17" s="86"/>
    </row>
    <row r="18" spans="1:8" ht="13.2" customHeight="1">
      <c r="A18" s="84" t="s">
        <v>446</v>
      </c>
      <c r="B18" s="85">
        <v>1.5</v>
      </c>
      <c r="C18" s="85">
        <f>C79</f>
        <v>1</v>
      </c>
      <c r="D18" s="85">
        <f>D79</f>
        <v>0.5</v>
      </c>
      <c r="E18" s="86"/>
      <c r="F18" s="86"/>
      <c r="G18" s="86"/>
      <c r="H18" s="86"/>
    </row>
    <row r="19" spans="1:8" ht="13.2" customHeight="1">
      <c r="A19" s="84" t="s">
        <v>447</v>
      </c>
      <c r="B19" s="87">
        <f>B5/B3</f>
        <v>0.2</v>
      </c>
      <c r="C19" s="87">
        <f>C5/C3</f>
        <v>0.18999999999999992</v>
      </c>
      <c r="D19" s="87">
        <f>D5/D3</f>
        <v>0.18</v>
      </c>
      <c r="E19" s="86"/>
      <c r="F19" s="86"/>
      <c r="G19" s="86"/>
      <c r="H19" s="86"/>
    </row>
    <row r="20" spans="1:8" ht="13.2" customHeight="1">
      <c r="A20" s="27" t="s">
        <v>448</v>
      </c>
      <c r="B20" s="29">
        <f>B8/B3</f>
        <v>0.03</v>
      </c>
      <c r="C20" s="29">
        <f>C8/C3</f>
        <v>6.9250000000000006E-2</v>
      </c>
      <c r="D20" s="29">
        <f>D8/D3</f>
        <v>7.566666666666666E-2</v>
      </c>
      <c r="E20" s="86"/>
      <c r="F20" s="86"/>
      <c r="G20" s="86"/>
      <c r="H20" s="86"/>
    </row>
    <row r="21" spans="1:8" ht="13.2" customHeight="1">
      <c r="A21" s="68" t="s">
        <v>131</v>
      </c>
      <c r="B21" s="29" t="s">
        <v>51</v>
      </c>
      <c r="C21" s="29">
        <f>C8/B8-1</f>
        <v>3.6166666666666663</v>
      </c>
      <c r="D21" s="29">
        <f>D8/C8-1</f>
        <v>0.63898916967509023</v>
      </c>
      <c r="E21" s="86"/>
      <c r="F21" s="86"/>
      <c r="G21" s="86"/>
      <c r="H21" s="86"/>
    </row>
    <row r="22" spans="1:8" ht="13.2" customHeight="1">
      <c r="A22" s="84" t="s">
        <v>449</v>
      </c>
      <c r="B22" s="87">
        <f>B9/B3</f>
        <v>0.17</v>
      </c>
      <c r="C22" s="87">
        <f>C9/C3</f>
        <v>0.12074999999999991</v>
      </c>
      <c r="D22" s="87">
        <f>D9/D3</f>
        <v>0.10433333333333333</v>
      </c>
      <c r="E22" s="86"/>
      <c r="F22" s="86"/>
      <c r="G22" s="86"/>
      <c r="H22" s="86"/>
    </row>
    <row r="23" spans="1:8" ht="13.2" customHeight="1">
      <c r="A23" s="88" t="s">
        <v>450</v>
      </c>
      <c r="B23" s="89">
        <f ca="1">B15/B3</f>
        <v>6.3E-2</v>
      </c>
      <c r="C23" s="89">
        <f ca="1">C15/C3</f>
        <v>5.2491148016096348E-2</v>
      </c>
      <c r="D23" s="89">
        <f ca="1">D15/D3</f>
        <v>4.6743936802046727E-2</v>
      </c>
      <c r="E23" s="86"/>
      <c r="F23" s="86" t="s">
        <v>454</v>
      </c>
      <c r="G23" s="86"/>
      <c r="H23" s="86"/>
    </row>
    <row r="24" spans="1:8" ht="13.2" customHeight="1">
      <c r="A24" s="84" t="s">
        <v>451</v>
      </c>
      <c r="B24" s="87">
        <f ca="1">B15/B44</f>
        <v>0.21</v>
      </c>
      <c r="C24" s="87">
        <f ca="1">C15/C44</f>
        <v>0.28920742708593028</v>
      </c>
      <c r="D24" s="87">
        <f ca="1">D15/D44</f>
        <v>0.29965195605710171</v>
      </c>
      <c r="E24" s="86"/>
      <c r="F24" s="86" t="s">
        <v>455</v>
      </c>
      <c r="G24" s="86"/>
      <c r="H24" s="86"/>
    </row>
    <row r="25" spans="1:8" ht="13.2" customHeight="1">
      <c r="A25" s="84" t="s">
        <v>452</v>
      </c>
      <c r="B25" s="87">
        <f ca="1">B11/B55</f>
        <v>0.18099547511312217</v>
      </c>
      <c r="C25" s="87">
        <f ca="1">C11/C55</f>
        <v>0.22382635514380261</v>
      </c>
      <c r="D25" s="87">
        <f ca="1">D11/D55</f>
        <v>0.22292663333529758</v>
      </c>
      <c r="E25" s="86"/>
      <c r="F25" s="86" t="s">
        <v>69</v>
      </c>
      <c r="G25" s="86"/>
      <c r="H25" s="86"/>
    </row>
    <row r="26" spans="1:8" ht="13.2" customHeight="1">
      <c r="A26" s="84" t="s">
        <v>453</v>
      </c>
      <c r="B26" s="90">
        <f ca="1">B15+B10</f>
        <v>1130</v>
      </c>
      <c r="C26" s="90">
        <f ca="1">C15+C10</f>
        <v>1599.822960321927</v>
      </c>
      <c r="D26" s="90">
        <f ca="1">D15+D10</f>
        <v>2002.3181040614018</v>
      </c>
      <c r="E26" s="86"/>
      <c r="F26" s="86" t="s">
        <v>456</v>
      </c>
      <c r="G26" s="86"/>
      <c r="H26" s="86"/>
    </row>
    <row r="27" spans="1:8" ht="13.2" customHeight="1">
      <c r="A27" s="84"/>
      <c r="B27" s="91"/>
      <c r="C27" s="91"/>
      <c r="D27" s="91"/>
      <c r="E27" s="86"/>
      <c r="F27" s="86"/>
      <c r="G27" s="86"/>
      <c r="H27" s="86"/>
    </row>
    <row r="28" spans="1:8" ht="13.2" customHeight="1">
      <c r="A28" s="84"/>
      <c r="B28" s="91"/>
      <c r="C28" s="91"/>
      <c r="D28" s="91"/>
      <c r="E28" s="86"/>
      <c r="F28" s="86"/>
      <c r="G28" s="86"/>
      <c r="H28" s="86"/>
    </row>
    <row r="29" spans="1:8" ht="13.2" customHeight="1">
      <c r="A29" s="3" t="s">
        <v>457</v>
      </c>
      <c r="B29" s="116"/>
      <c r="C29" s="116"/>
      <c r="D29" s="116"/>
    </row>
    <row r="30" spans="1:8" ht="13.2" customHeight="1" thickBot="1">
      <c r="A30" s="172" t="s">
        <v>458</v>
      </c>
      <c r="B30" s="171">
        <f>B2</f>
        <v>2009</v>
      </c>
      <c r="C30" s="171">
        <f>C2</f>
        <v>2010</v>
      </c>
      <c r="D30" s="171">
        <f>D2</f>
        <v>2011</v>
      </c>
      <c r="F30" s="238"/>
      <c r="G30" s="238" t="s">
        <v>470</v>
      </c>
      <c r="H30" s="238"/>
    </row>
    <row r="31" spans="1:8" ht="13.2" customHeight="1">
      <c r="A31" s="199" t="s">
        <v>56</v>
      </c>
      <c r="B31" s="98">
        <f ca="1">MAX(B46-B32-B33-B35,B94)</f>
        <v>308.52054794520518</v>
      </c>
      <c r="C31" s="98">
        <f ca="1">MAX(C46-C32-C33-C35,C94)</f>
        <v>50.000000000001819</v>
      </c>
      <c r="D31" s="98">
        <f ca="1">MAX(D46-D32-D33-D35,D94)</f>
        <v>50.000000000001819</v>
      </c>
      <c r="G31" s="117">
        <f ca="1">D31-B31</f>
        <v>-258.52054794520336</v>
      </c>
    </row>
    <row r="32" spans="1:8" ht="13.2" customHeight="1">
      <c r="A32" s="199" t="s">
        <v>7</v>
      </c>
      <c r="B32" s="98">
        <f t="shared" ref="B32:D33" si="1">B3/365*B88</f>
        <v>1643.8356164383561</v>
      </c>
      <c r="C32" s="98">
        <f t="shared" si="1"/>
        <v>3287.6712328767121</v>
      </c>
      <c r="D32" s="98">
        <f t="shared" si="1"/>
        <v>6575.3424657534242</v>
      </c>
      <c r="G32" s="117">
        <f>D32-B32</f>
        <v>4931.5068493150684</v>
      </c>
    </row>
    <row r="33" spans="1:8" ht="13.2" customHeight="1">
      <c r="A33" s="199" t="s">
        <v>57</v>
      </c>
      <c r="B33" s="98">
        <f t="shared" si="1"/>
        <v>657.53424657534242</v>
      </c>
      <c r="C33" s="98">
        <f t="shared" si="1"/>
        <v>1331.5068493150686</v>
      </c>
      <c r="D33" s="98">
        <f t="shared" si="1"/>
        <v>1347.9452054794522</v>
      </c>
      <c r="G33" s="117">
        <f>D33-B33</f>
        <v>690.41095890410975</v>
      </c>
    </row>
    <row r="34" spans="1:8" ht="13.2" customHeight="1">
      <c r="A34" s="200" t="s">
        <v>459</v>
      </c>
      <c r="B34" s="94">
        <f ca="1">SUM(B31:B33)</f>
        <v>2609.8904109589039</v>
      </c>
      <c r="C34" s="94">
        <f ca="1">SUM(C31:C33)</f>
        <v>4669.1780821917828</v>
      </c>
      <c r="D34" s="94">
        <f ca="1">SUM(D31:D33)</f>
        <v>7973.287671232878</v>
      </c>
      <c r="G34" s="117"/>
    </row>
    <row r="35" spans="1:8" ht="13.2" customHeight="1">
      <c r="A35" s="201" t="s">
        <v>460</v>
      </c>
      <c r="B35" s="95">
        <v>5000</v>
      </c>
      <c r="C35" s="95">
        <f>B35+C91</f>
        <v>5500</v>
      </c>
      <c r="D35" s="95">
        <f>C35+D91</f>
        <v>6000</v>
      </c>
      <c r="G35" s="117">
        <f>D35-B35</f>
        <v>1000</v>
      </c>
    </row>
    <row r="36" spans="1:8" ht="13.2" customHeight="1">
      <c r="A36" s="201" t="s">
        <v>461</v>
      </c>
      <c r="B36" s="118">
        <f ca="1">B34+B35</f>
        <v>7609.8904109589039</v>
      </c>
      <c r="C36" s="118">
        <f ca="1">C34+C35</f>
        <v>10169.178082191782</v>
      </c>
      <c r="D36" s="118">
        <f ca="1">D34+D35</f>
        <v>13973.287671232878</v>
      </c>
      <c r="G36" s="117"/>
    </row>
    <row r="37" spans="1:8" ht="13.2" customHeight="1">
      <c r="D37" s="107" t="s">
        <v>6</v>
      </c>
      <c r="G37" s="119"/>
    </row>
    <row r="38" spans="1:8" ht="13.2" customHeight="1">
      <c r="A38" s="3" t="s">
        <v>58</v>
      </c>
      <c r="B38" s="120"/>
      <c r="G38" s="119"/>
    </row>
    <row r="39" spans="1:8" ht="13.2" customHeight="1">
      <c r="A39" s="101" t="s">
        <v>59</v>
      </c>
      <c r="B39" s="94">
        <f>B48/365*B90</f>
        <v>709.89041095890411</v>
      </c>
      <c r="C39" s="94">
        <f>C48/365*C90</f>
        <v>1386.9018577594295</v>
      </c>
      <c r="D39" s="94">
        <f>D48/365*D90</f>
        <v>2023.2689059861136</v>
      </c>
      <c r="G39" s="117">
        <f>D39-B39</f>
        <v>1313.3784950272095</v>
      </c>
    </row>
    <row r="40" spans="1:8" ht="13.2" customHeight="1">
      <c r="A40" s="175" t="s">
        <v>462</v>
      </c>
      <c r="B40" s="98">
        <f ca="1">B14</f>
        <v>270</v>
      </c>
      <c r="C40" s="98">
        <f ca="1">C14</f>
        <v>449.92412585225435</v>
      </c>
      <c r="D40" s="98">
        <f ca="1">D14</f>
        <v>600.99347316917203</v>
      </c>
      <c r="G40" s="117">
        <f ca="1">D40-B40</f>
        <v>330.99347316917203</v>
      </c>
    </row>
    <row r="41" spans="1:8" ht="13.2" customHeight="1">
      <c r="A41" s="102" t="s">
        <v>60</v>
      </c>
      <c r="B41" s="98">
        <f ca="1">MAX(B62-B63,0)</f>
        <v>0</v>
      </c>
      <c r="C41" s="98">
        <f ca="1">MAX(C62-C63,0)</f>
        <v>1152.52913825817</v>
      </c>
      <c r="D41" s="98">
        <f ca="1">MAX(D62-D63,0)</f>
        <v>3266.8842276942623</v>
      </c>
      <c r="G41" s="117">
        <f ca="1">D41-B41</f>
        <v>3266.8842276942623</v>
      </c>
    </row>
    <row r="42" spans="1:8" ht="13.2" customHeight="1">
      <c r="A42" s="177" t="s">
        <v>463</v>
      </c>
      <c r="B42" s="94">
        <f ca="1">B39+B40+B41</f>
        <v>979.89041095890411</v>
      </c>
      <c r="C42" s="94">
        <f ca="1">C39+C40+C41</f>
        <v>2989.355121869854</v>
      </c>
      <c r="D42" s="94">
        <f ca="1">D39+D40+D41</f>
        <v>5891.1466068495483</v>
      </c>
      <c r="G42" s="117"/>
    </row>
    <row r="43" spans="1:8" ht="13.2" customHeight="1">
      <c r="A43" s="106" t="s">
        <v>61</v>
      </c>
      <c r="B43" s="98">
        <v>3000</v>
      </c>
      <c r="C43" s="98">
        <f>B43+C92</f>
        <v>2500</v>
      </c>
      <c r="D43" s="98">
        <f>C43+D92</f>
        <v>2000</v>
      </c>
      <c r="G43" s="117">
        <f>D43-B43</f>
        <v>-1000</v>
      </c>
    </row>
    <row r="44" spans="1:8" ht="13.2" customHeight="1">
      <c r="A44" s="175" t="s">
        <v>464</v>
      </c>
      <c r="B44" s="98">
        <v>3000</v>
      </c>
      <c r="C44" s="98">
        <f ca="1">B44+B45*(1-B93)</f>
        <v>3630</v>
      </c>
      <c r="D44" s="98">
        <f ca="1">C44+C45*(1-C93)</f>
        <v>4679.822960321927</v>
      </c>
      <c r="G44" s="117">
        <f ca="1">D44-B44</f>
        <v>1679.822960321927</v>
      </c>
    </row>
    <row r="45" spans="1:8" ht="13.2" customHeight="1">
      <c r="A45" s="102" t="s">
        <v>465</v>
      </c>
      <c r="B45" s="95">
        <f ca="1">B15</f>
        <v>630</v>
      </c>
      <c r="C45" s="95">
        <f ca="1">C15</f>
        <v>1049.822960321927</v>
      </c>
      <c r="D45" s="95">
        <f ca="1">D15</f>
        <v>1402.3181040614018</v>
      </c>
      <c r="G45" s="117">
        <f ca="1">D45-B45</f>
        <v>772.31810406140175</v>
      </c>
    </row>
    <row r="46" spans="1:8" ht="13.2" customHeight="1">
      <c r="A46" s="121" t="s">
        <v>466</v>
      </c>
      <c r="B46" s="118">
        <f ca="1">B42+B43+B44+B45</f>
        <v>7609.8904109589039</v>
      </c>
      <c r="C46" s="118">
        <f ca="1">C42+C43+C44+C45</f>
        <v>10169.178082191782</v>
      </c>
      <c r="D46" s="118">
        <f ca="1">D42+D43+D44+D45</f>
        <v>13973.287671232878</v>
      </c>
    </row>
    <row r="47" spans="1:8" ht="13.2" customHeight="1">
      <c r="A47" s="122"/>
      <c r="B47" s="99"/>
      <c r="C47" s="99"/>
      <c r="D47" s="99"/>
    </row>
    <row r="48" spans="1:8" ht="13.2" customHeight="1">
      <c r="A48" s="202" t="s">
        <v>8</v>
      </c>
      <c r="B48" s="203">
        <v>8637</v>
      </c>
      <c r="C48" s="203">
        <f>C4+(C33-B33)</f>
        <v>16873.972602739726</v>
      </c>
      <c r="D48" s="203">
        <f>D4+(D33-C33)</f>
        <v>24616.438356164384</v>
      </c>
      <c r="F48" s="86"/>
      <c r="H48" s="119" t="s">
        <v>468</v>
      </c>
    </row>
    <row r="49" spans="1:8" ht="13.2" customHeight="1">
      <c r="A49" s="202" t="s">
        <v>467</v>
      </c>
      <c r="B49" s="204"/>
      <c r="C49" s="203">
        <f>C91+C10</f>
        <v>1050</v>
      </c>
      <c r="D49" s="203">
        <f>D91+D10</f>
        <v>1100</v>
      </c>
      <c r="F49" s="86"/>
      <c r="H49" s="119" t="s">
        <v>469</v>
      </c>
    </row>
    <row r="50" spans="1:8" ht="13.2" customHeight="1">
      <c r="A50" s="124"/>
      <c r="B50" s="123"/>
      <c r="C50" s="123"/>
      <c r="D50" s="123"/>
      <c r="F50" s="125"/>
    </row>
    <row r="51" spans="1:8" ht="13.2" customHeight="1" thickBot="1">
      <c r="A51" s="146" t="s">
        <v>471</v>
      </c>
      <c r="B51" s="126">
        <f>B2</f>
        <v>2009</v>
      </c>
      <c r="C51" s="126">
        <f>C2</f>
        <v>2010</v>
      </c>
      <c r="D51" s="126">
        <f>D2</f>
        <v>2011</v>
      </c>
      <c r="E51" s="86"/>
      <c r="F51" s="238"/>
      <c r="G51" s="238" t="str">
        <f>G30</f>
        <v>DOAR 2009-11</v>
      </c>
      <c r="H51" s="238"/>
    </row>
    <row r="52" spans="1:8" ht="13.2" customHeight="1">
      <c r="A52" s="84" t="s">
        <v>62</v>
      </c>
      <c r="B52" s="127">
        <f ca="1">B31-B94</f>
        <v>258.52054794520518</v>
      </c>
      <c r="C52" s="127">
        <f ca="1">C31-C94</f>
        <v>1.8189894035458565E-12</v>
      </c>
      <c r="D52" s="127">
        <f ca="1">D31-D94</f>
        <v>1.8189894035458565E-12</v>
      </c>
      <c r="E52" s="86"/>
      <c r="F52" s="86"/>
      <c r="G52" s="117">
        <f ca="1">D52-B52</f>
        <v>-258.52054794520336</v>
      </c>
    </row>
    <row r="53" spans="1:8" ht="13.2" customHeight="1">
      <c r="A53" s="128" t="s">
        <v>63</v>
      </c>
      <c r="B53" s="129">
        <f ca="1">B62</f>
        <v>1371.4794520547946</v>
      </c>
      <c r="C53" s="129">
        <f ca="1">C62</f>
        <v>2832.3520985800969</v>
      </c>
      <c r="D53" s="129">
        <f ca="1">D62</f>
        <v>5349.0252920775911</v>
      </c>
      <c r="E53" s="86"/>
      <c r="F53" s="86"/>
      <c r="G53" s="117">
        <f ca="1">D53-B53</f>
        <v>3977.5458400227963</v>
      </c>
    </row>
    <row r="54" spans="1:8" ht="13.2" customHeight="1">
      <c r="A54" s="128" t="s">
        <v>472</v>
      </c>
      <c r="B54" s="130">
        <f>B35</f>
        <v>5000</v>
      </c>
      <c r="C54" s="130">
        <f>C35</f>
        <v>5500</v>
      </c>
      <c r="D54" s="130">
        <f>D35</f>
        <v>6000</v>
      </c>
      <c r="E54" s="86"/>
      <c r="F54" s="86"/>
      <c r="G54" s="117">
        <f>D54-B54</f>
        <v>1000</v>
      </c>
    </row>
    <row r="55" spans="1:8" ht="13.2" customHeight="1">
      <c r="A55" s="128" t="s">
        <v>473</v>
      </c>
      <c r="B55" s="129">
        <f ca="1">B52+B53+B54</f>
        <v>6630</v>
      </c>
      <c r="C55" s="129">
        <f ca="1">C52+C53+C54</f>
        <v>8332.3520985800988</v>
      </c>
      <c r="D55" s="129">
        <f ca="1">D52+D53+D54</f>
        <v>11349.025292077593</v>
      </c>
      <c r="E55" s="86"/>
      <c r="F55" s="86"/>
      <c r="G55" s="117"/>
    </row>
    <row r="56" spans="1:8" ht="13.2" customHeight="1">
      <c r="A56" s="128"/>
      <c r="B56" s="129"/>
      <c r="C56" s="129"/>
      <c r="D56" s="129"/>
      <c r="E56" s="86"/>
      <c r="F56" s="86"/>
      <c r="G56" s="117"/>
    </row>
    <row r="57" spans="1:8" ht="13.2" customHeight="1">
      <c r="A57" s="128" t="s">
        <v>474</v>
      </c>
      <c r="B57" s="129">
        <f ca="1">B41+B43</f>
        <v>3000</v>
      </c>
      <c r="C57" s="129">
        <f ca="1">C41+C43</f>
        <v>3652.52913825817</v>
      </c>
      <c r="D57" s="129">
        <f ca="1">D41+D43</f>
        <v>5266.8842276942623</v>
      </c>
      <c r="E57" s="86"/>
      <c r="F57" s="86"/>
      <c r="G57" s="117">
        <f ca="1">D57-B57</f>
        <v>2266.8842276942623</v>
      </c>
    </row>
    <row r="58" spans="1:8" ht="13.2" customHeight="1">
      <c r="A58" s="128" t="s">
        <v>64</v>
      </c>
      <c r="B58" s="130">
        <f ca="1">B44+B45</f>
        <v>3630</v>
      </c>
      <c r="C58" s="130">
        <f ca="1">C44+C45</f>
        <v>4679.822960321927</v>
      </c>
      <c r="D58" s="130">
        <f ca="1">D44+D45</f>
        <v>6082.1410643833287</v>
      </c>
      <c r="E58" s="86"/>
      <c r="F58" s="86"/>
      <c r="G58" s="117">
        <f ca="1">D58-B58</f>
        <v>2452.1410643833287</v>
      </c>
    </row>
    <row r="59" spans="1:8" ht="13.2" customHeight="1">
      <c r="A59" s="128" t="s">
        <v>475</v>
      </c>
      <c r="B59" s="129">
        <f ca="1">B57+B58</f>
        <v>6630</v>
      </c>
      <c r="C59" s="129">
        <f ca="1">C57+C58</f>
        <v>8332.3520985800969</v>
      </c>
      <c r="D59" s="129">
        <f ca="1">D57+D58</f>
        <v>11349.025292077591</v>
      </c>
      <c r="E59" s="86"/>
      <c r="F59" s="86"/>
      <c r="G59" s="119"/>
    </row>
    <row r="60" spans="1:8" ht="13.2" customHeight="1">
      <c r="A60" s="128"/>
      <c r="B60" s="129"/>
      <c r="C60" s="129"/>
      <c r="D60" s="129"/>
      <c r="E60" s="86"/>
      <c r="F60" s="86"/>
      <c r="G60" s="117"/>
    </row>
    <row r="61" spans="1:8" ht="13.2" customHeight="1" thickBot="1">
      <c r="A61" s="146" t="s">
        <v>476</v>
      </c>
      <c r="B61" s="147"/>
      <c r="C61" s="147"/>
      <c r="D61" s="147"/>
      <c r="E61" s="86"/>
      <c r="F61" s="86"/>
      <c r="G61" s="117"/>
    </row>
    <row r="62" spans="1:8" ht="13.2" customHeight="1">
      <c r="A62" s="84" t="s">
        <v>9</v>
      </c>
      <c r="B62" s="131">
        <f ca="1">B94+B32+B33-B39-B40</f>
        <v>1371.4794520547946</v>
      </c>
      <c r="C62" s="131">
        <f ca="1">C94+C32+C33-C39-C40</f>
        <v>2832.3520985800969</v>
      </c>
      <c r="D62" s="131">
        <f ca="1">D94+D32+D33-D39-D40</f>
        <v>5349.0252920775911</v>
      </c>
      <c r="E62" s="86"/>
      <c r="F62" s="86"/>
      <c r="G62" s="117">
        <f ca="1">D62-B62</f>
        <v>3977.5458400227963</v>
      </c>
    </row>
    <row r="63" spans="1:8" ht="13.2" customHeight="1">
      <c r="A63" s="84" t="s">
        <v>65</v>
      </c>
      <c r="B63" s="130">
        <f ca="1">B43+B44+B45-B35</f>
        <v>1630</v>
      </c>
      <c r="C63" s="130">
        <f ca="1">C43+C44+C45-C35</f>
        <v>1679.822960321927</v>
      </c>
      <c r="D63" s="130">
        <f ca="1">D43+D44+D45-D35</f>
        <v>2082.1410643833287</v>
      </c>
      <c r="E63" s="86"/>
      <c r="F63" s="86"/>
      <c r="G63" s="117">
        <f ca="1">D63-B63</f>
        <v>452.14106438332874</v>
      </c>
    </row>
    <row r="64" spans="1:8" ht="13.2" customHeight="1">
      <c r="A64" s="84" t="s">
        <v>66</v>
      </c>
      <c r="B64" s="129">
        <f ca="1">B63-B62</f>
        <v>258.52054794520541</v>
      </c>
      <c r="C64" s="129">
        <f ca="1">C63-C62</f>
        <v>-1152.52913825817</v>
      </c>
      <c r="D64" s="129">
        <f ca="1">D63-D62</f>
        <v>-3266.8842276942623</v>
      </c>
      <c r="E64" s="86"/>
      <c r="F64" s="86"/>
      <c r="G64" s="117">
        <f ca="1">D64-B64</f>
        <v>-3525.4047756394675</v>
      </c>
    </row>
    <row r="65" spans="1:8" ht="13.2" customHeight="1">
      <c r="A65" s="84" t="s">
        <v>67</v>
      </c>
      <c r="B65" s="131"/>
      <c r="C65" s="131"/>
      <c r="D65" s="131"/>
      <c r="E65" s="86"/>
      <c r="F65" s="86"/>
      <c r="G65" s="117"/>
    </row>
    <row r="66" spans="1:8" ht="13.2" customHeight="1">
      <c r="B66" s="123"/>
      <c r="C66" s="123"/>
      <c r="D66" s="123"/>
      <c r="G66" s="117"/>
    </row>
    <row r="67" spans="1:8" ht="13.2" customHeight="1" thickBot="1">
      <c r="A67" s="147" t="s">
        <v>68</v>
      </c>
    </row>
    <row r="68" spans="1:8" ht="13.2" customHeight="1">
      <c r="A68" s="84" t="s">
        <v>477</v>
      </c>
      <c r="B68" s="131">
        <f t="shared" ref="B68:D69" si="2">B32/B3*365</f>
        <v>60</v>
      </c>
      <c r="C68" s="131">
        <f t="shared" si="2"/>
        <v>60</v>
      </c>
      <c r="D68" s="131">
        <f t="shared" si="2"/>
        <v>80</v>
      </c>
      <c r="H68" s="132" t="s">
        <v>483</v>
      </c>
    </row>
    <row r="69" spans="1:8" ht="13.2" customHeight="1">
      <c r="A69" s="84" t="s">
        <v>478</v>
      </c>
      <c r="B69" s="131">
        <f t="shared" si="2"/>
        <v>30</v>
      </c>
      <c r="C69" s="131">
        <f t="shared" si="2"/>
        <v>30</v>
      </c>
      <c r="D69" s="131">
        <f t="shared" si="2"/>
        <v>20</v>
      </c>
      <c r="H69" s="132" t="s">
        <v>484</v>
      </c>
    </row>
    <row r="70" spans="1:8" ht="13.2" customHeight="1">
      <c r="A70" s="84" t="s">
        <v>479</v>
      </c>
      <c r="B70" s="131">
        <f>B39/B48*365</f>
        <v>30</v>
      </c>
      <c r="C70" s="131">
        <f>C39/C48*365</f>
        <v>30</v>
      </c>
      <c r="D70" s="131">
        <f>D39/D48*365</f>
        <v>30</v>
      </c>
    </row>
    <row r="71" spans="1:8" ht="13.2" customHeight="1">
      <c r="A71" s="84" t="s">
        <v>70</v>
      </c>
      <c r="B71" s="85">
        <f ca="1">B62/B3</f>
        <v>0.13714794520547946</v>
      </c>
      <c r="C71" s="85">
        <f ca="1">C62/C3</f>
        <v>0.14161760492900485</v>
      </c>
      <c r="D71" s="85">
        <f ca="1">D62/D3</f>
        <v>0.17830084306925303</v>
      </c>
    </row>
    <row r="72" spans="1:8" ht="13.2" customHeight="1">
      <c r="A72" s="84" t="s">
        <v>480</v>
      </c>
      <c r="B72" s="133">
        <f ca="1">(B42+B43)/B58</f>
        <v>1.0963885429638853</v>
      </c>
      <c r="C72" s="133">
        <f ca="1">(C42+C43)/C58</f>
        <v>1.1729835013870351</v>
      </c>
      <c r="D72" s="133">
        <f ca="1">(D42+D43)/D58</f>
        <v>1.29742906705332</v>
      </c>
    </row>
    <row r="73" spans="1:8" ht="13.2" customHeight="1">
      <c r="A73" s="84" t="s">
        <v>481</v>
      </c>
      <c r="B73" s="133">
        <f ca="1">B57/B9</f>
        <v>1.7647058823529411</v>
      </c>
      <c r="C73" s="133">
        <f ca="1">C57/C9</f>
        <v>1.5124344257797817</v>
      </c>
      <c r="D73" s="133">
        <f ca="1">D57/D9</f>
        <v>1.6827106158767611</v>
      </c>
    </row>
    <row r="74" spans="1:8" ht="11.25" customHeight="1">
      <c r="A74" s="84" t="s">
        <v>482</v>
      </c>
      <c r="B74" s="206">
        <f ca="1">B57/B15</f>
        <v>4.7619047619047619</v>
      </c>
      <c r="C74" s="206">
        <f ca="1">C57/C15</f>
        <v>3.4791858020881219</v>
      </c>
      <c r="D74" s="206">
        <f ca="1">D57/D15</f>
        <v>3.755841283400879</v>
      </c>
    </row>
    <row r="75" spans="1:8" ht="11.25" customHeight="1">
      <c r="A75" s="92"/>
      <c r="B75" s="134"/>
      <c r="C75" s="134"/>
      <c r="D75" s="134"/>
    </row>
    <row r="76" spans="1:8" ht="11.25" customHeight="1">
      <c r="A76" s="124" t="s">
        <v>523</v>
      </c>
      <c r="B76" s="123"/>
      <c r="D76" s="123"/>
    </row>
    <row r="77" spans="1:8" ht="11.25" customHeight="1">
      <c r="A77" s="124" t="s">
        <v>524</v>
      </c>
      <c r="B77" s="135"/>
      <c r="C77" s="135"/>
      <c r="D77" s="135"/>
    </row>
    <row r="78" spans="1:8" ht="11.25" customHeight="1">
      <c r="A78" s="124" t="s">
        <v>525</v>
      </c>
    </row>
    <row r="79" spans="1:8" ht="11.25" customHeight="1">
      <c r="A79" s="124" t="s">
        <v>526</v>
      </c>
      <c r="B79" s="135"/>
      <c r="C79" s="136">
        <v>1</v>
      </c>
      <c r="D79" s="136">
        <v>0.5</v>
      </c>
    </row>
    <row r="80" spans="1:8" ht="11.25" customHeight="1">
      <c r="A80" s="178" t="s">
        <v>527</v>
      </c>
      <c r="B80" s="137">
        <v>0.8</v>
      </c>
      <c r="C80" s="137">
        <v>0.81</v>
      </c>
      <c r="D80" s="137">
        <v>0.82</v>
      </c>
    </row>
    <row r="81" spans="1:7" ht="11.25" customHeight="1">
      <c r="A81" s="124" t="s">
        <v>528</v>
      </c>
      <c r="B81" s="137">
        <v>0.02</v>
      </c>
      <c r="C81" s="137">
        <v>0.05</v>
      </c>
      <c r="D81" s="137">
        <v>0.06</v>
      </c>
    </row>
    <row r="82" spans="1:7" ht="11.25" customHeight="1">
      <c r="A82" s="124" t="s">
        <v>437</v>
      </c>
      <c r="B82" s="138">
        <v>100</v>
      </c>
      <c r="C82" s="138">
        <v>385</v>
      </c>
      <c r="D82" s="138">
        <v>470</v>
      </c>
      <c r="E82"/>
      <c r="G82" s="179"/>
    </row>
    <row r="83" spans="1:7" ht="11.25" customHeight="1">
      <c r="A83" s="124" t="s">
        <v>529</v>
      </c>
      <c r="B83" s="137">
        <v>0.1</v>
      </c>
      <c r="C83" s="137">
        <v>0.1</v>
      </c>
      <c r="D83" s="137">
        <v>0.1</v>
      </c>
    </row>
    <row r="84" spans="1:7" ht="11.25" customHeight="1">
      <c r="A84" s="124" t="s">
        <v>439</v>
      </c>
      <c r="B84" s="137">
        <v>0.1</v>
      </c>
      <c r="C84" s="139">
        <f>B84</f>
        <v>0.1</v>
      </c>
      <c r="D84" s="139">
        <f>C84</f>
        <v>0.1</v>
      </c>
    </row>
    <row r="85" spans="1:7" ht="11.25" customHeight="1">
      <c r="A85" s="124" t="s">
        <v>530</v>
      </c>
      <c r="B85" s="137">
        <v>0.3</v>
      </c>
      <c r="C85" s="139">
        <f>B85</f>
        <v>0.3</v>
      </c>
      <c r="D85" s="139">
        <f>C85</f>
        <v>0.3</v>
      </c>
    </row>
    <row r="86" spans="1:7" ht="11.25" customHeight="1">
      <c r="A86" s="124"/>
      <c r="B86" s="140"/>
      <c r="C86" s="141"/>
      <c r="D86" s="141"/>
    </row>
    <row r="87" spans="1:7" ht="11.25" customHeight="1">
      <c r="A87" s="124" t="s">
        <v>531</v>
      </c>
    </row>
    <row r="88" spans="1:7" ht="11.25" customHeight="1">
      <c r="A88" s="124" t="s">
        <v>532</v>
      </c>
      <c r="B88" s="120">
        <v>60</v>
      </c>
      <c r="C88" s="120">
        <v>60</v>
      </c>
      <c r="D88" s="120">
        <v>80</v>
      </c>
    </row>
    <row r="89" spans="1:7" ht="11.25" customHeight="1">
      <c r="A89" s="124" t="s">
        <v>533</v>
      </c>
      <c r="B89" s="120">
        <v>30</v>
      </c>
      <c r="C89" s="120">
        <v>30</v>
      </c>
      <c r="D89" s="120">
        <v>20</v>
      </c>
    </row>
    <row r="90" spans="1:7" ht="11.25" customHeight="1">
      <c r="A90" s="124" t="s">
        <v>534</v>
      </c>
      <c r="B90" s="120">
        <v>30</v>
      </c>
      <c r="C90" s="120">
        <v>30</v>
      </c>
      <c r="D90" s="120">
        <v>30</v>
      </c>
    </row>
    <row r="91" spans="1:7" ht="11.25" customHeight="1">
      <c r="A91" s="142" t="s">
        <v>535</v>
      </c>
      <c r="B91" s="120"/>
      <c r="C91" s="120">
        <v>500</v>
      </c>
      <c r="D91" s="120">
        <v>500</v>
      </c>
    </row>
    <row r="92" spans="1:7" ht="11.25" customHeight="1">
      <c r="A92" s="124" t="s">
        <v>536</v>
      </c>
      <c r="B92" s="120"/>
      <c r="C92" s="120">
        <v>-500</v>
      </c>
      <c r="D92" s="120">
        <v>-500</v>
      </c>
    </row>
    <row r="93" spans="1:7" ht="11.25" customHeight="1">
      <c r="A93" s="124" t="s">
        <v>538</v>
      </c>
      <c r="B93" s="120">
        <v>0</v>
      </c>
      <c r="C93" s="120">
        <v>0</v>
      </c>
      <c r="D93" s="120">
        <v>0</v>
      </c>
    </row>
    <row r="94" spans="1:7" ht="11.25" customHeight="1">
      <c r="A94" s="124" t="s">
        <v>537</v>
      </c>
      <c r="B94" s="120">
        <v>50</v>
      </c>
      <c r="C94" s="120">
        <v>50</v>
      </c>
      <c r="D94" s="120">
        <v>50</v>
      </c>
    </row>
    <row r="95" spans="1:7" ht="11.25" customHeight="1"/>
    <row r="96" spans="1:7" ht="11.25" customHeight="1">
      <c r="A96" s="92"/>
      <c r="B96" s="92"/>
      <c r="C96" s="92"/>
      <c r="D96" s="92"/>
    </row>
    <row r="97" spans="1:4" ht="11.25" customHeight="1">
      <c r="A97" s="92"/>
      <c r="B97" s="92"/>
      <c r="C97" s="92"/>
      <c r="D97" s="92"/>
    </row>
    <row r="98" spans="1:4" ht="11.25" customHeight="1">
      <c r="A98" s="92"/>
      <c r="B98" s="92"/>
      <c r="C98" s="92"/>
      <c r="D98" s="92"/>
    </row>
    <row r="99" spans="1:4" ht="11.25" customHeight="1">
      <c r="A99" s="92"/>
      <c r="B99" s="92"/>
      <c r="C99" s="92"/>
      <c r="D99" s="92"/>
    </row>
    <row r="100" spans="1:4" ht="11.25" customHeight="1">
      <c r="A100" s="92"/>
      <c r="B100" s="92"/>
      <c r="C100" s="92"/>
      <c r="D100" s="92"/>
    </row>
    <row r="101" spans="1:4" ht="11.25" customHeight="1">
      <c r="A101" s="92"/>
      <c r="B101" s="92"/>
      <c r="C101" s="92"/>
      <c r="D101" s="92"/>
    </row>
    <row r="102" spans="1:4" ht="11.25" customHeight="1">
      <c r="A102" s="92"/>
      <c r="B102" s="92"/>
      <c r="C102" s="92"/>
      <c r="D102" s="92"/>
    </row>
    <row r="103" spans="1:4" ht="11.25" customHeight="1">
      <c r="A103" s="92"/>
      <c r="B103" s="92"/>
      <c r="C103" s="92"/>
      <c r="D103" s="92"/>
    </row>
    <row r="104" spans="1:4" ht="11.25" customHeight="1">
      <c r="A104" s="92"/>
      <c r="B104" s="92"/>
      <c r="C104" s="92"/>
      <c r="D104" s="92"/>
    </row>
    <row r="105" spans="1:4" ht="11.25" customHeight="1">
      <c r="A105" s="92"/>
      <c r="B105" s="92"/>
      <c r="C105" s="92"/>
      <c r="D105" s="92"/>
    </row>
    <row r="106" spans="1:4" ht="11.25" customHeight="1">
      <c r="A106" s="92"/>
      <c r="B106" s="92"/>
      <c r="C106" s="92"/>
      <c r="D106" s="92"/>
    </row>
    <row r="107" spans="1:4" ht="11.25" customHeight="1">
      <c r="B107" s="116"/>
      <c r="C107" s="116"/>
      <c r="D107" s="99"/>
    </row>
    <row r="108" spans="1:4" ht="11.25" customHeight="1">
      <c r="B108" s="116"/>
      <c r="C108" s="116"/>
      <c r="D108" s="99"/>
    </row>
    <row r="109" spans="1:4" ht="11.25" customHeight="1">
      <c r="B109" s="116"/>
      <c r="C109" s="116"/>
      <c r="D109" s="116"/>
    </row>
    <row r="110" spans="1:4" ht="11.25" customHeight="1"/>
    <row r="111" spans="1:4">
      <c r="B111" s="143"/>
      <c r="C111" s="143"/>
      <c r="D111" s="143"/>
    </row>
    <row r="112" spans="1:4">
      <c r="B112" s="143"/>
      <c r="C112" s="143"/>
      <c r="D112" s="143"/>
    </row>
    <row r="113" spans="2:4">
      <c r="B113" s="143"/>
      <c r="C113" s="143"/>
      <c r="D113" s="143"/>
    </row>
    <row r="114" spans="2:4">
      <c r="B114" s="143"/>
      <c r="C114" s="144"/>
      <c r="D114" s="144"/>
    </row>
    <row r="115" spans="2:4">
      <c r="B115" s="143"/>
      <c r="C115" s="144"/>
      <c r="D115" s="144"/>
    </row>
    <row r="116" spans="2:4">
      <c r="C116" s="116"/>
      <c r="D116" s="116"/>
    </row>
    <row r="117" spans="2:4">
      <c r="C117" s="116"/>
      <c r="D117" s="116"/>
    </row>
  </sheetData>
  <printOptions headings="1" gridLinesSet="0"/>
  <pageMargins left="0.6692913385826772" right="0.31496062992125984" top="0.62992125984251968" bottom="0.59055118110236227" header="0.51181102362204722" footer="0.51181102362204722"/>
  <pageSetup paperSize="9" scale="96" orientation="portrait" horizontalDpi="4294967292" verticalDpi="4294967292" r:id="rId1"/>
  <headerFooter alignWithMargins="0"/>
  <rowBreaks count="2" manualBreakCount="2">
    <brk id="27" max="8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AA85"/>
  <sheetViews>
    <sheetView showGridLines="0" zoomScale="110" zoomScaleNormal="110" workbookViewId="0">
      <selection activeCell="A62" sqref="A62"/>
    </sheetView>
  </sheetViews>
  <sheetFormatPr defaultColWidth="11.375" defaultRowHeight="12"/>
  <cols>
    <col min="1" max="1" width="5.75" customWidth="1"/>
    <col min="2" max="2" width="10.125" style="73" customWidth="1"/>
    <col min="3" max="3" width="9.25" customWidth="1"/>
    <col min="4" max="4" width="16.875" style="74" customWidth="1"/>
    <col min="5" max="5" width="5.125" customWidth="1"/>
    <col min="6" max="6" width="16.875" style="74" customWidth="1"/>
    <col min="7" max="7" width="8.125" customWidth="1"/>
    <col min="8" max="8" width="13.125" style="73" customWidth="1"/>
    <col min="9" max="9" width="11.375" customWidth="1"/>
    <col min="10" max="10" width="10.75" customWidth="1"/>
    <col min="11" max="11" width="16.875" customWidth="1"/>
    <col min="12" max="12" width="5.125" customWidth="1"/>
    <col min="13" max="13" width="16.875" style="75" customWidth="1"/>
    <col min="14" max="14" width="4.875" style="75" customWidth="1"/>
    <col min="15" max="15" width="13.75" style="75" customWidth="1"/>
    <col min="16" max="16" width="16.875" customWidth="1"/>
    <col min="17" max="17" width="5" customWidth="1"/>
    <col min="18" max="18" width="16.875" customWidth="1"/>
    <col min="19" max="19" width="4.875" customWidth="1"/>
    <col min="20" max="20" width="6.375" customWidth="1"/>
    <col min="21" max="21" width="16.875" customWidth="1"/>
    <col min="22" max="22" width="4.125" customWidth="1"/>
    <col min="23" max="23" width="16.875" customWidth="1"/>
    <col min="24" max="24" width="8.75" customWidth="1"/>
    <col min="25" max="25" width="12" customWidth="1"/>
    <col min="26" max="26" width="4.125" customWidth="1"/>
    <col min="27" max="27" width="12.125" customWidth="1"/>
  </cols>
  <sheetData>
    <row r="1" spans="1:27" ht="13.8">
      <c r="B1" s="157" t="s">
        <v>485</v>
      </c>
      <c r="K1" s="74"/>
    </row>
    <row r="3" spans="1:27" ht="15.6">
      <c r="D3" s="158" t="s">
        <v>201</v>
      </c>
      <c r="M3" s="159" t="s">
        <v>140</v>
      </c>
    </row>
    <row r="4" spans="1:27" ht="15.6">
      <c r="K4" s="74"/>
      <c r="M4" s="74"/>
      <c r="N4"/>
      <c r="O4" s="73"/>
      <c r="U4" s="159" t="s">
        <v>216</v>
      </c>
    </row>
    <row r="5" spans="1:27" ht="15" customHeight="1">
      <c r="A5">
        <v>1</v>
      </c>
      <c r="D5" s="148" t="s">
        <v>135</v>
      </c>
      <c r="F5" s="78" t="s">
        <v>32</v>
      </c>
      <c r="K5" s="148" t="s">
        <v>135</v>
      </c>
      <c r="M5" s="155" t="s">
        <v>32</v>
      </c>
      <c r="N5"/>
      <c r="O5" s="73"/>
    </row>
    <row r="6" spans="1:27" ht="15" customHeight="1">
      <c r="A6">
        <v>2</v>
      </c>
      <c r="D6" s="149"/>
      <c r="E6" s="76"/>
      <c r="F6" s="151" t="s">
        <v>126</v>
      </c>
      <c r="K6" s="149"/>
      <c r="L6" s="76"/>
      <c r="M6" s="151" t="s">
        <v>126</v>
      </c>
      <c r="N6"/>
      <c r="O6" s="73"/>
    </row>
    <row r="7" spans="1:27" ht="15" customHeight="1">
      <c r="A7">
        <v>3</v>
      </c>
      <c r="D7" s="82"/>
      <c r="E7" s="76"/>
      <c r="F7" s="156"/>
      <c r="H7" s="73" t="s">
        <v>119</v>
      </c>
      <c r="K7" s="82"/>
      <c r="L7" s="76"/>
      <c r="M7" s="156"/>
      <c r="N7"/>
      <c r="O7" s="73"/>
      <c r="V7" s="77"/>
      <c r="W7" s="77"/>
      <c r="X7" s="77"/>
      <c r="Y7" s="77"/>
      <c r="Z7" s="77"/>
    </row>
    <row r="8" spans="1:27" ht="15" customHeight="1">
      <c r="A8">
        <v>4</v>
      </c>
      <c r="B8" s="73" t="s">
        <v>120</v>
      </c>
      <c r="D8" s="82" t="s">
        <v>30</v>
      </c>
      <c r="E8" s="76"/>
      <c r="F8" s="78" t="s">
        <v>212</v>
      </c>
      <c r="H8" s="73" t="s">
        <v>205</v>
      </c>
      <c r="K8" s="82" t="s">
        <v>30</v>
      </c>
      <c r="L8" s="76"/>
      <c r="M8" s="78" t="s">
        <v>212</v>
      </c>
      <c r="N8"/>
      <c r="O8" s="73"/>
      <c r="V8" s="77"/>
      <c r="W8" s="77"/>
      <c r="X8" s="77"/>
      <c r="Y8" s="77"/>
      <c r="Z8" s="77"/>
    </row>
    <row r="9" spans="1:27" ht="15" customHeight="1">
      <c r="A9">
        <v>5</v>
      </c>
      <c r="B9" s="73" t="s">
        <v>44</v>
      </c>
      <c r="D9" s="82" t="s">
        <v>136</v>
      </c>
      <c r="E9" s="76"/>
      <c r="F9" s="152" t="s">
        <v>127</v>
      </c>
      <c r="K9" s="82" t="s">
        <v>136</v>
      </c>
      <c r="L9" s="76"/>
      <c r="M9" s="152" t="s">
        <v>127</v>
      </c>
      <c r="N9"/>
      <c r="O9" s="73"/>
      <c r="Q9" s="77"/>
      <c r="R9" s="161"/>
      <c r="S9" s="160"/>
      <c r="T9" s="160"/>
      <c r="V9" s="77"/>
      <c r="W9" s="77"/>
      <c r="X9" s="77"/>
      <c r="Y9" s="77"/>
      <c r="Z9" s="77"/>
    </row>
    <row r="10" spans="1:27" ht="15" customHeight="1">
      <c r="A10">
        <v>6</v>
      </c>
      <c r="B10" s="73" t="s">
        <v>203</v>
      </c>
      <c r="D10" s="150"/>
      <c r="E10" s="76"/>
      <c r="F10" s="154"/>
      <c r="K10" s="150"/>
      <c r="L10" s="76"/>
      <c r="M10" s="154"/>
      <c r="N10"/>
      <c r="O10" s="73"/>
      <c r="P10" s="148" t="s">
        <v>135</v>
      </c>
      <c r="Q10" s="77"/>
      <c r="R10" s="154"/>
      <c r="S10" s="160"/>
      <c r="T10" s="161"/>
      <c r="U10" s="148" t="s">
        <v>135</v>
      </c>
      <c r="V10" s="77"/>
      <c r="W10" s="154"/>
      <c r="X10" s="161"/>
      <c r="Y10" s="148" t="s">
        <v>135</v>
      </c>
      <c r="Z10" s="77"/>
      <c r="AA10" s="154"/>
    </row>
    <row r="11" spans="1:27" ht="15" customHeight="1">
      <c r="A11">
        <v>7</v>
      </c>
      <c r="D11" s="79"/>
      <c r="E11" s="76"/>
      <c r="F11" s="151" t="s">
        <v>121</v>
      </c>
      <c r="K11" s="79"/>
      <c r="L11" s="76"/>
      <c r="M11" s="151" t="s">
        <v>121</v>
      </c>
      <c r="N11"/>
      <c r="O11" s="73"/>
      <c r="P11" s="162"/>
      <c r="Q11" s="77"/>
      <c r="R11" s="151" t="s">
        <v>121</v>
      </c>
      <c r="S11" s="160"/>
      <c r="T11" s="160"/>
      <c r="U11" s="162"/>
      <c r="V11" s="77"/>
      <c r="W11" s="151" t="s">
        <v>121</v>
      </c>
      <c r="X11" s="160"/>
      <c r="Y11" s="162"/>
      <c r="Z11" s="77"/>
      <c r="AA11" s="151" t="s">
        <v>121</v>
      </c>
    </row>
    <row r="12" spans="1:27" ht="15" customHeight="1">
      <c r="A12">
        <v>8</v>
      </c>
      <c r="D12" s="78" t="s">
        <v>31</v>
      </c>
      <c r="E12" s="76"/>
      <c r="F12" s="152" t="s">
        <v>126</v>
      </c>
      <c r="H12" s="73" t="s">
        <v>206</v>
      </c>
      <c r="K12" s="78" t="s">
        <v>31</v>
      </c>
      <c r="L12" s="76"/>
      <c r="M12" s="152" t="s">
        <v>126</v>
      </c>
      <c r="N12"/>
      <c r="O12" s="73"/>
      <c r="P12" s="182" t="s">
        <v>35</v>
      </c>
      <c r="Q12" s="77"/>
      <c r="R12" s="152" t="s">
        <v>126</v>
      </c>
      <c r="S12" s="160"/>
      <c r="T12" s="160"/>
      <c r="U12" s="182" t="s">
        <v>35</v>
      </c>
      <c r="V12" s="77"/>
      <c r="W12" s="152" t="s">
        <v>126</v>
      </c>
      <c r="X12" s="160"/>
      <c r="Y12" s="182" t="s">
        <v>35</v>
      </c>
      <c r="Z12" s="77"/>
      <c r="AA12" s="152" t="s">
        <v>126</v>
      </c>
    </row>
    <row r="13" spans="1:27" ht="15" customHeight="1">
      <c r="A13">
        <v>9</v>
      </c>
      <c r="D13" s="82" t="s">
        <v>126</v>
      </c>
      <c r="E13" s="76"/>
      <c r="F13" s="78" t="s">
        <v>202</v>
      </c>
      <c r="K13" s="82" t="s">
        <v>126</v>
      </c>
      <c r="L13" s="76"/>
      <c r="M13" s="78" t="s">
        <v>202</v>
      </c>
      <c r="N13"/>
      <c r="O13" s="73"/>
      <c r="P13" s="82" t="s">
        <v>139</v>
      </c>
      <c r="Q13" s="77"/>
      <c r="R13" s="78" t="s">
        <v>202</v>
      </c>
      <c r="S13" s="160"/>
      <c r="T13" s="161"/>
      <c r="U13" s="82" t="s">
        <v>139</v>
      </c>
      <c r="V13" s="77"/>
      <c r="W13" s="78" t="s">
        <v>202</v>
      </c>
      <c r="X13" s="161"/>
      <c r="Y13" s="82" t="s">
        <v>139</v>
      </c>
      <c r="Z13" s="77"/>
      <c r="AA13" s="185" t="s">
        <v>38</v>
      </c>
    </row>
    <row r="14" spans="1:27" ht="15" customHeight="1">
      <c r="A14">
        <v>10</v>
      </c>
      <c r="D14" s="79"/>
      <c r="E14" s="76"/>
      <c r="F14" s="152" t="s">
        <v>127</v>
      </c>
      <c r="K14" s="79"/>
      <c r="L14" s="76"/>
      <c r="M14" s="152" t="s">
        <v>127</v>
      </c>
      <c r="N14"/>
      <c r="O14" s="73"/>
      <c r="P14" s="163"/>
      <c r="Q14" s="77"/>
      <c r="R14" s="152" t="s">
        <v>127</v>
      </c>
      <c r="S14" s="160"/>
      <c r="T14" s="161"/>
      <c r="U14" s="163"/>
      <c r="V14" s="77"/>
      <c r="W14" s="152" t="s">
        <v>127</v>
      </c>
      <c r="X14" s="77"/>
      <c r="Y14" s="163"/>
      <c r="Z14" s="77"/>
      <c r="AA14" s="152" t="s">
        <v>127</v>
      </c>
    </row>
    <row r="15" spans="1:27" ht="15" customHeight="1">
      <c r="A15">
        <v>11</v>
      </c>
      <c r="B15" s="73" t="s">
        <v>122</v>
      </c>
      <c r="D15" s="82"/>
      <c r="E15" s="76"/>
      <c r="F15" s="154"/>
      <c r="K15" s="82"/>
      <c r="L15" s="76"/>
      <c r="M15" s="154"/>
      <c r="N15"/>
      <c r="O15" s="73"/>
      <c r="P15" s="82"/>
      <c r="Q15" s="76"/>
      <c r="R15" s="154"/>
      <c r="S15" s="160"/>
      <c r="T15" s="160"/>
      <c r="U15" s="82"/>
      <c r="V15" s="76"/>
      <c r="W15" s="154"/>
      <c r="X15" s="77"/>
      <c r="Y15" s="77"/>
      <c r="Z15" s="76"/>
    </row>
    <row r="16" spans="1:27" ht="15" customHeight="1">
      <c r="A16">
        <v>12</v>
      </c>
      <c r="B16" s="73" t="s">
        <v>123</v>
      </c>
      <c r="D16" s="151" t="s">
        <v>124</v>
      </c>
      <c r="E16" s="76"/>
      <c r="F16" s="151" t="s">
        <v>36</v>
      </c>
      <c r="K16" s="151" t="s">
        <v>124</v>
      </c>
      <c r="L16" s="76"/>
      <c r="M16" s="151" t="s">
        <v>36</v>
      </c>
      <c r="N16"/>
      <c r="O16" s="73"/>
      <c r="P16" s="151" t="s">
        <v>124</v>
      </c>
      <c r="Q16" s="76"/>
      <c r="R16" s="151" t="s">
        <v>36</v>
      </c>
      <c r="S16" s="160"/>
      <c r="T16" s="160"/>
      <c r="U16" s="151" t="s">
        <v>124</v>
      </c>
      <c r="V16" s="76"/>
      <c r="W16" s="151" t="s">
        <v>36</v>
      </c>
      <c r="X16" s="77"/>
      <c r="Y16" s="77"/>
      <c r="Z16" s="76"/>
    </row>
    <row r="17" spans="1:26" ht="15" customHeight="1">
      <c r="A17">
        <v>13</v>
      </c>
      <c r="B17" s="73" t="s">
        <v>204</v>
      </c>
      <c r="D17" s="82" t="s">
        <v>129</v>
      </c>
      <c r="E17" s="76"/>
      <c r="F17" s="151" t="s">
        <v>129</v>
      </c>
      <c r="H17" s="73" t="s">
        <v>207</v>
      </c>
      <c r="K17" s="82" t="s">
        <v>129</v>
      </c>
      <c r="L17" s="76"/>
      <c r="M17" s="151" t="s">
        <v>129</v>
      </c>
      <c r="N17"/>
      <c r="O17" s="73"/>
      <c r="P17" s="82" t="s">
        <v>129</v>
      </c>
      <c r="Q17" s="76"/>
      <c r="R17" s="151" t="s">
        <v>129</v>
      </c>
      <c r="S17" s="160"/>
      <c r="T17" s="161"/>
      <c r="U17" s="82" t="s">
        <v>129</v>
      </c>
      <c r="V17" s="76"/>
      <c r="W17" s="151" t="s">
        <v>129</v>
      </c>
      <c r="X17" s="77"/>
      <c r="Z17" s="76"/>
    </row>
    <row r="18" spans="1:26" ht="15" customHeight="1">
      <c r="A18">
        <v>14</v>
      </c>
      <c r="D18" s="82"/>
      <c r="E18" s="76"/>
      <c r="F18" s="150"/>
      <c r="K18" s="82"/>
      <c r="L18" s="76"/>
      <c r="M18" s="82"/>
      <c r="N18"/>
      <c r="O18" s="73"/>
      <c r="P18" s="82"/>
      <c r="Q18" s="76"/>
      <c r="R18" s="82"/>
      <c r="S18" s="160"/>
      <c r="T18" s="160"/>
      <c r="U18" s="82"/>
      <c r="V18" s="76"/>
      <c r="W18" s="82"/>
      <c r="Z18" s="76"/>
    </row>
    <row r="19" spans="1:26" ht="15" customHeight="1">
      <c r="A19">
        <v>15</v>
      </c>
      <c r="D19" s="79"/>
      <c r="E19" s="76"/>
      <c r="F19" s="152"/>
      <c r="K19" s="79"/>
      <c r="L19" s="76"/>
      <c r="M19" s="152"/>
      <c r="N19"/>
      <c r="O19" s="73"/>
      <c r="P19" s="79"/>
      <c r="Q19" s="76"/>
      <c r="R19" s="152"/>
      <c r="S19" s="160"/>
      <c r="T19" s="160"/>
      <c r="U19" s="79"/>
      <c r="V19" s="76"/>
      <c r="W19" s="152"/>
      <c r="Z19" s="76"/>
    </row>
    <row r="20" spans="1:26" ht="15" customHeight="1">
      <c r="D20" s="74" t="s">
        <v>134</v>
      </c>
      <c r="F20" s="74" t="s">
        <v>134</v>
      </c>
      <c r="K20" s="74" t="s">
        <v>134</v>
      </c>
      <c r="M20" s="74" t="s">
        <v>134</v>
      </c>
      <c r="N20"/>
      <c r="O20" s="73"/>
      <c r="P20" s="74" t="s">
        <v>143</v>
      </c>
      <c r="R20" s="165" t="s">
        <v>144</v>
      </c>
      <c r="S20" s="75"/>
      <c r="T20" s="75"/>
    </row>
    <row r="21" spans="1:26" ht="15" customHeight="1">
      <c r="D21" s="73" t="s">
        <v>128</v>
      </c>
      <c r="F21" s="164" t="s">
        <v>141</v>
      </c>
      <c r="K21" s="73" t="s">
        <v>128</v>
      </c>
      <c r="M21" s="164" t="s">
        <v>141</v>
      </c>
      <c r="N21"/>
      <c r="O21" s="73"/>
      <c r="P21" s="164" t="s">
        <v>217</v>
      </c>
      <c r="R21" s="164" t="s">
        <v>142</v>
      </c>
      <c r="Y21" s="86" t="s">
        <v>35</v>
      </c>
      <c r="Z21">
        <f>Q24</f>
        <v>8</v>
      </c>
    </row>
    <row r="22" spans="1:26">
      <c r="Y22" s="86" t="s">
        <v>38</v>
      </c>
      <c r="Z22">
        <f>S25+S24-Q25</f>
        <v>4</v>
      </c>
    </row>
    <row r="23" spans="1:26">
      <c r="D23" s="80" t="s">
        <v>29</v>
      </c>
      <c r="E23">
        <v>2</v>
      </c>
      <c r="F23" s="81" t="s">
        <v>32</v>
      </c>
      <c r="G23">
        <v>6</v>
      </c>
      <c r="P23" t="s">
        <v>218</v>
      </c>
      <c r="Q23">
        <f>E23</f>
        <v>2</v>
      </c>
      <c r="R23" s="77" t="s">
        <v>219</v>
      </c>
      <c r="S23" s="77">
        <f>G25</f>
        <v>6</v>
      </c>
      <c r="Y23" t="s">
        <v>121</v>
      </c>
      <c r="Z23">
        <f>Z22-Z21</f>
        <v>-4</v>
      </c>
    </row>
    <row r="24" spans="1:26">
      <c r="D24" s="80" t="s">
        <v>30</v>
      </c>
      <c r="E24">
        <v>12</v>
      </c>
      <c r="F24" s="81" t="s">
        <v>183</v>
      </c>
      <c r="G24">
        <v>4</v>
      </c>
      <c r="P24" s="183" t="s">
        <v>35</v>
      </c>
      <c r="Q24" s="77">
        <f>E24+E25-G23-G24</f>
        <v>8</v>
      </c>
      <c r="R24" s="77" t="s">
        <v>220</v>
      </c>
      <c r="S24" s="77">
        <f>G26</f>
        <v>4</v>
      </c>
    </row>
    <row r="25" spans="1:26">
      <c r="D25" s="80" t="s">
        <v>31</v>
      </c>
      <c r="E25">
        <v>6</v>
      </c>
      <c r="F25" s="81" t="s">
        <v>121</v>
      </c>
      <c r="G25">
        <v>6</v>
      </c>
      <c r="I25" t="s">
        <v>6</v>
      </c>
      <c r="P25" s="183" t="s">
        <v>125</v>
      </c>
      <c r="Q25" s="77">
        <f>E26</f>
        <v>10</v>
      </c>
      <c r="R25" s="77" t="s">
        <v>36</v>
      </c>
      <c r="S25" s="77">
        <f>G27</f>
        <v>10</v>
      </c>
    </row>
    <row r="26" spans="1:26">
      <c r="D26" s="80" t="s">
        <v>124</v>
      </c>
      <c r="E26">
        <v>10</v>
      </c>
      <c r="F26" s="81" t="s">
        <v>202</v>
      </c>
      <c r="G26">
        <v>4</v>
      </c>
      <c r="P26" s="184" t="s">
        <v>137</v>
      </c>
      <c r="Q26">
        <f>Q23+Q24+Q25</f>
        <v>20</v>
      </c>
      <c r="R26" s="153" t="s">
        <v>138</v>
      </c>
      <c r="S26">
        <f>S23+S24+S25</f>
        <v>20</v>
      </c>
    </row>
    <row r="27" spans="1:26">
      <c r="F27" s="81" t="s">
        <v>36</v>
      </c>
      <c r="G27">
        <v>10</v>
      </c>
    </row>
    <row r="28" spans="1:26">
      <c r="D28" s="80" t="s">
        <v>128</v>
      </c>
      <c r="E28">
        <f>SUM(E23:E26)</f>
        <v>30</v>
      </c>
      <c r="F28" s="74" t="s">
        <v>211</v>
      </c>
      <c r="G28">
        <f>SUM(G23:G27)</f>
        <v>30</v>
      </c>
    </row>
    <row r="30" spans="1:26" ht="13.8">
      <c r="B30" s="157"/>
      <c r="K30" s="74"/>
    </row>
    <row r="32" spans="1:26" ht="15.6">
      <c r="D32" s="158" t="s">
        <v>225</v>
      </c>
      <c r="M32" s="159" t="s">
        <v>226</v>
      </c>
    </row>
    <row r="33" spans="1:27" ht="15.6">
      <c r="K33" s="74"/>
      <c r="M33" s="74"/>
      <c r="N33"/>
      <c r="O33" s="73"/>
      <c r="U33" s="159" t="s">
        <v>227</v>
      </c>
    </row>
    <row r="34" spans="1:27">
      <c r="A34">
        <v>1</v>
      </c>
      <c r="D34" s="148" t="s">
        <v>145</v>
      </c>
      <c r="F34" s="78" t="s">
        <v>91</v>
      </c>
      <c r="K34" s="148" t="s">
        <v>145</v>
      </c>
      <c r="M34" s="78" t="s">
        <v>91</v>
      </c>
      <c r="N34"/>
      <c r="O34" s="73"/>
    </row>
    <row r="35" spans="1:27">
      <c r="A35">
        <v>2</v>
      </c>
      <c r="D35" s="149"/>
      <c r="E35" s="76"/>
      <c r="F35" s="151" t="s">
        <v>126</v>
      </c>
      <c r="K35" s="149"/>
      <c r="L35" s="76"/>
      <c r="M35" s="151" t="s">
        <v>126</v>
      </c>
      <c r="N35"/>
      <c r="O35" s="73"/>
    </row>
    <row r="36" spans="1:27">
      <c r="A36">
        <v>3</v>
      </c>
      <c r="D36" s="82"/>
      <c r="E36" s="76"/>
      <c r="F36" s="156"/>
      <c r="H36" s="73" t="s">
        <v>153</v>
      </c>
      <c r="K36" s="82"/>
      <c r="L36" s="76"/>
      <c r="M36" s="156"/>
      <c r="N36"/>
      <c r="O36" s="73"/>
      <c r="V36" s="77"/>
      <c r="W36" s="77"/>
      <c r="X36" s="77"/>
      <c r="Y36" s="77"/>
      <c r="Z36" s="77"/>
    </row>
    <row r="37" spans="1:27">
      <c r="A37">
        <v>4</v>
      </c>
      <c r="B37" s="73" t="s">
        <v>86</v>
      </c>
      <c r="D37" s="82" t="s">
        <v>7</v>
      </c>
      <c r="E37" s="76"/>
      <c r="F37" s="78" t="s">
        <v>148</v>
      </c>
      <c r="H37" s="73" t="s">
        <v>214</v>
      </c>
      <c r="K37" s="82" t="s">
        <v>7</v>
      </c>
      <c r="L37" s="76"/>
      <c r="M37" s="78" t="s">
        <v>148</v>
      </c>
      <c r="N37"/>
      <c r="O37" s="73"/>
      <c r="V37" s="77"/>
      <c r="W37" s="77"/>
      <c r="X37" s="77"/>
      <c r="Y37" s="77"/>
      <c r="Z37" s="77"/>
    </row>
    <row r="38" spans="1:27">
      <c r="A38">
        <v>5</v>
      </c>
      <c r="B38" s="73" t="s">
        <v>146</v>
      </c>
      <c r="D38" s="82" t="s">
        <v>136</v>
      </c>
      <c r="E38" s="76"/>
      <c r="F38" s="152" t="s">
        <v>127</v>
      </c>
      <c r="K38" s="82" t="s">
        <v>136</v>
      </c>
      <c r="L38" s="76"/>
      <c r="M38" s="152" t="s">
        <v>127</v>
      </c>
      <c r="N38"/>
      <c r="O38" s="73"/>
      <c r="Q38" s="77"/>
      <c r="R38" s="161"/>
      <c r="S38" s="160"/>
      <c r="T38" s="160"/>
      <c r="V38" s="77"/>
      <c r="W38" s="77"/>
      <c r="X38" s="77"/>
      <c r="Y38" s="77"/>
      <c r="Z38" s="77"/>
    </row>
    <row r="39" spans="1:27">
      <c r="A39">
        <v>6</v>
      </c>
      <c r="B39" s="73" t="s">
        <v>208</v>
      </c>
      <c r="D39" s="150"/>
      <c r="E39" s="76"/>
      <c r="F39" s="154"/>
      <c r="K39" s="150"/>
      <c r="L39" s="76"/>
      <c r="M39" s="154"/>
      <c r="N39"/>
      <c r="O39" s="73"/>
      <c r="P39" s="148" t="s">
        <v>145</v>
      </c>
      <c r="Q39" s="77"/>
      <c r="R39" s="154"/>
      <c r="S39" s="160"/>
      <c r="T39" s="161"/>
      <c r="U39" s="148" t="s">
        <v>145</v>
      </c>
      <c r="V39" s="77"/>
      <c r="W39" s="154"/>
      <c r="X39" s="161"/>
      <c r="Y39" s="148" t="s">
        <v>145</v>
      </c>
      <c r="Z39" s="77"/>
      <c r="AA39" s="154"/>
    </row>
    <row r="40" spans="1:27">
      <c r="A40">
        <v>7</v>
      </c>
      <c r="D40" s="79"/>
      <c r="E40" s="76"/>
      <c r="F40" s="82" t="s">
        <v>154</v>
      </c>
      <c r="K40" s="79"/>
      <c r="L40" s="76"/>
      <c r="M40" s="82" t="s">
        <v>154</v>
      </c>
      <c r="N40"/>
      <c r="O40" s="73"/>
      <c r="P40" s="162"/>
      <c r="Q40" s="77"/>
      <c r="R40" s="82" t="s">
        <v>154</v>
      </c>
      <c r="S40" s="160"/>
      <c r="T40" s="160"/>
      <c r="U40" s="162"/>
      <c r="V40" s="77"/>
      <c r="W40" s="82" t="s">
        <v>154</v>
      </c>
      <c r="X40" s="160"/>
      <c r="Y40" s="162"/>
      <c r="Z40" s="77"/>
      <c r="AA40" s="82" t="s">
        <v>154</v>
      </c>
    </row>
    <row r="41" spans="1:27">
      <c r="A41">
        <v>8</v>
      </c>
      <c r="D41" s="78" t="s">
        <v>88</v>
      </c>
      <c r="E41" s="76"/>
      <c r="F41" s="152" t="s">
        <v>126</v>
      </c>
      <c r="H41" s="73" t="s">
        <v>215</v>
      </c>
      <c r="K41" s="78" t="s">
        <v>88</v>
      </c>
      <c r="L41" s="76"/>
      <c r="M41" s="152" t="s">
        <v>126</v>
      </c>
      <c r="N41"/>
      <c r="O41" s="73"/>
      <c r="P41" s="182" t="s">
        <v>9</v>
      </c>
      <c r="Q41" s="77"/>
      <c r="R41" s="152" t="s">
        <v>126</v>
      </c>
      <c r="S41" s="160"/>
      <c r="T41" s="160"/>
      <c r="U41" s="182" t="s">
        <v>9</v>
      </c>
      <c r="V41" s="77"/>
      <c r="W41" s="152" t="s">
        <v>126</v>
      </c>
      <c r="X41" s="160"/>
      <c r="Y41" s="182" t="s">
        <v>9</v>
      </c>
      <c r="Z41" s="77"/>
      <c r="AA41" s="152" t="s">
        <v>126</v>
      </c>
    </row>
    <row r="42" spans="1:27">
      <c r="A42">
        <v>9</v>
      </c>
      <c r="D42" s="82" t="s">
        <v>126</v>
      </c>
      <c r="E42" s="76"/>
      <c r="F42" s="78" t="s">
        <v>149</v>
      </c>
      <c r="K42" s="82" t="s">
        <v>126</v>
      </c>
      <c r="L42" s="76"/>
      <c r="M42" s="78" t="s">
        <v>149</v>
      </c>
      <c r="N42"/>
      <c r="O42" s="73"/>
      <c r="P42" s="82" t="s">
        <v>139</v>
      </c>
      <c r="Q42" s="77"/>
      <c r="R42" s="78" t="s">
        <v>149</v>
      </c>
      <c r="S42" s="160"/>
      <c r="T42" s="161"/>
      <c r="U42" s="82" t="s">
        <v>139</v>
      </c>
      <c r="V42" s="77"/>
      <c r="W42" s="78" t="s">
        <v>149</v>
      </c>
      <c r="X42" s="161"/>
      <c r="Y42" s="82" t="s">
        <v>139</v>
      </c>
      <c r="Z42" s="77"/>
      <c r="AA42" s="185" t="s">
        <v>106</v>
      </c>
    </row>
    <row r="43" spans="1:27">
      <c r="A43">
        <v>10</v>
      </c>
      <c r="D43" s="79"/>
      <c r="E43" s="76"/>
      <c r="F43" s="152" t="s">
        <v>127</v>
      </c>
      <c r="K43" s="79"/>
      <c r="L43" s="76"/>
      <c r="M43" s="152" t="s">
        <v>127</v>
      </c>
      <c r="N43"/>
      <c r="O43" s="73"/>
      <c r="P43" s="163"/>
      <c r="Q43" s="77"/>
      <c r="R43" s="152" t="s">
        <v>127</v>
      </c>
      <c r="S43" s="160"/>
      <c r="T43" s="161"/>
      <c r="U43" s="163"/>
      <c r="V43" s="77"/>
      <c r="W43" s="152" t="s">
        <v>127</v>
      </c>
      <c r="X43" s="77"/>
      <c r="Y43" s="163"/>
      <c r="Z43" s="77"/>
      <c r="AA43" s="152" t="s">
        <v>127</v>
      </c>
    </row>
    <row r="44" spans="1:27">
      <c r="A44">
        <v>11</v>
      </c>
      <c r="B44" s="73" t="s">
        <v>147</v>
      </c>
      <c r="D44" s="82"/>
      <c r="E44" s="76"/>
      <c r="F44" s="154"/>
      <c r="H44" s="73" t="s">
        <v>150</v>
      </c>
      <c r="K44" s="82"/>
      <c r="L44" s="76"/>
      <c r="M44" s="154"/>
      <c r="N44"/>
      <c r="O44" s="73"/>
      <c r="P44" s="82"/>
      <c r="Q44" s="76"/>
      <c r="R44" s="154"/>
      <c r="S44" s="160"/>
      <c r="T44" s="160"/>
      <c r="U44" s="82"/>
      <c r="V44" s="76"/>
      <c r="W44" s="154"/>
      <c r="X44" s="77"/>
      <c r="Y44" s="77"/>
      <c r="Z44" s="76"/>
    </row>
    <row r="45" spans="1:27">
      <c r="A45">
        <v>12</v>
      </c>
      <c r="B45" s="73" t="s">
        <v>209</v>
      </c>
      <c r="D45" s="82" t="s">
        <v>152</v>
      </c>
      <c r="E45" s="76"/>
      <c r="F45" s="82" t="s">
        <v>151</v>
      </c>
      <c r="H45" s="73" t="s">
        <v>509</v>
      </c>
      <c r="K45" s="82" t="s">
        <v>152</v>
      </c>
      <c r="L45" s="76"/>
      <c r="M45" s="82" t="s">
        <v>221</v>
      </c>
      <c r="N45"/>
      <c r="O45" s="73"/>
      <c r="P45" s="82" t="s">
        <v>152</v>
      </c>
      <c r="Q45" s="76"/>
      <c r="R45" s="82" t="s">
        <v>221</v>
      </c>
      <c r="S45" s="160"/>
      <c r="T45" s="160"/>
      <c r="U45" s="82" t="s">
        <v>152</v>
      </c>
      <c r="V45" s="76"/>
      <c r="W45" s="82" t="s">
        <v>221</v>
      </c>
      <c r="X45" s="77"/>
      <c r="Y45" s="77"/>
      <c r="Z45" s="76"/>
    </row>
    <row r="46" spans="1:27">
      <c r="A46">
        <v>13</v>
      </c>
      <c r="B46" s="73" t="s">
        <v>210</v>
      </c>
      <c r="D46" s="82" t="s">
        <v>129</v>
      </c>
      <c r="E46" s="76"/>
      <c r="F46" s="151" t="s">
        <v>129</v>
      </c>
      <c r="H46" s="73" t="s">
        <v>506</v>
      </c>
      <c r="K46" s="82" t="s">
        <v>129</v>
      </c>
      <c r="L46" s="76"/>
      <c r="M46" s="151" t="s">
        <v>129</v>
      </c>
      <c r="N46"/>
      <c r="O46" s="73"/>
      <c r="P46" s="82" t="s">
        <v>129</v>
      </c>
      <c r="Q46" s="76"/>
      <c r="R46" s="151" t="s">
        <v>129</v>
      </c>
      <c r="S46" s="160"/>
      <c r="T46" s="161"/>
      <c r="U46" s="82" t="s">
        <v>129</v>
      </c>
      <c r="V46" s="76"/>
      <c r="W46" s="151" t="s">
        <v>129</v>
      </c>
      <c r="X46" s="77"/>
      <c r="Z46" s="76"/>
    </row>
    <row r="47" spans="1:27">
      <c r="A47">
        <v>14</v>
      </c>
      <c r="D47" s="82"/>
      <c r="E47" s="76"/>
      <c r="F47" s="150"/>
      <c r="H47" s="73" t="s">
        <v>224</v>
      </c>
      <c r="K47" s="82"/>
      <c r="L47" s="76"/>
      <c r="M47" s="150"/>
      <c r="N47"/>
      <c r="O47" s="73"/>
      <c r="P47" s="82"/>
      <c r="Q47" s="76"/>
      <c r="R47" s="82"/>
      <c r="S47" s="160"/>
      <c r="T47" s="160"/>
      <c r="U47" s="82"/>
      <c r="V47" s="76"/>
      <c r="W47" s="82"/>
      <c r="Z47" s="76"/>
    </row>
    <row r="48" spans="1:27">
      <c r="A48">
        <v>15</v>
      </c>
      <c r="D48" s="79"/>
      <c r="E48" s="76"/>
      <c r="F48" s="152"/>
      <c r="K48" s="79"/>
      <c r="L48" s="76"/>
      <c r="M48" s="152"/>
      <c r="N48"/>
      <c r="O48" s="73"/>
      <c r="P48" s="79"/>
      <c r="Q48" s="76"/>
      <c r="R48" s="152"/>
      <c r="S48" s="160"/>
      <c r="T48" s="160"/>
      <c r="U48" s="79"/>
      <c r="V48" s="76"/>
      <c r="W48" s="152"/>
      <c r="Z48" s="76"/>
    </row>
    <row r="49" spans="3:26">
      <c r="D49" s="74" t="s">
        <v>134</v>
      </c>
      <c r="F49" s="74" t="s">
        <v>134</v>
      </c>
      <c r="K49" s="74" t="s">
        <v>134</v>
      </c>
      <c r="M49" s="74" t="s">
        <v>134</v>
      </c>
      <c r="N49"/>
      <c r="O49" s="73"/>
      <c r="P49" s="74" t="s">
        <v>143</v>
      </c>
      <c r="R49" s="165" t="s">
        <v>144</v>
      </c>
      <c r="S49" s="75"/>
      <c r="T49" s="75"/>
    </row>
    <row r="50" spans="3:26">
      <c r="D50" s="73" t="s">
        <v>155</v>
      </c>
      <c r="F50" s="164" t="s">
        <v>213</v>
      </c>
      <c r="K50" s="73" t="s">
        <v>155</v>
      </c>
      <c r="M50" s="164" t="s">
        <v>213</v>
      </c>
      <c r="N50"/>
      <c r="O50" s="73"/>
      <c r="P50" s="164" t="s">
        <v>222</v>
      </c>
      <c r="R50" s="164" t="s">
        <v>223</v>
      </c>
      <c r="Y50" s="86" t="s">
        <v>35</v>
      </c>
      <c r="Z50">
        <f>Q53</f>
        <v>8</v>
      </c>
    </row>
    <row r="51" spans="3:26">
      <c r="Y51" s="86" t="s">
        <v>38</v>
      </c>
      <c r="Z51">
        <f>S54+S53-Q54</f>
        <v>4</v>
      </c>
    </row>
    <row r="52" spans="3:26">
      <c r="D52" s="80" t="s">
        <v>29</v>
      </c>
      <c r="E52">
        <v>2</v>
      </c>
      <c r="F52" s="81" t="s">
        <v>32</v>
      </c>
      <c r="G52">
        <v>6</v>
      </c>
      <c r="P52" t="s">
        <v>218</v>
      </c>
      <c r="Q52">
        <f>E52</f>
        <v>2</v>
      </c>
      <c r="R52" s="77" t="s">
        <v>219</v>
      </c>
      <c r="S52" s="77">
        <f>G54</f>
        <v>6</v>
      </c>
      <c r="Y52" t="s">
        <v>121</v>
      </c>
      <c r="Z52">
        <f>Z51-Z50</f>
        <v>-4</v>
      </c>
    </row>
    <row r="53" spans="3:26">
      <c r="D53" s="80" t="s">
        <v>30</v>
      </c>
      <c r="E53">
        <v>12</v>
      </c>
      <c r="F53" s="81" t="s">
        <v>183</v>
      </c>
      <c r="G53">
        <v>4</v>
      </c>
      <c r="P53" s="183" t="s">
        <v>35</v>
      </c>
      <c r="Q53" s="77">
        <f>E53+E54-G52-G53</f>
        <v>8</v>
      </c>
      <c r="R53" s="77" t="s">
        <v>220</v>
      </c>
      <c r="S53" s="77">
        <f>G55</f>
        <v>4</v>
      </c>
    </row>
    <row r="54" spans="3:26">
      <c r="D54" s="80" t="s">
        <v>31</v>
      </c>
      <c r="E54">
        <v>6</v>
      </c>
      <c r="F54" s="81" t="s">
        <v>121</v>
      </c>
      <c r="G54">
        <v>6</v>
      </c>
      <c r="I54" t="s">
        <v>6</v>
      </c>
      <c r="P54" s="183" t="s">
        <v>125</v>
      </c>
      <c r="Q54" s="77">
        <f>E55</f>
        <v>10</v>
      </c>
      <c r="R54" s="77" t="s">
        <v>36</v>
      </c>
      <c r="S54" s="77">
        <f>G56</f>
        <v>10</v>
      </c>
    </row>
    <row r="55" spans="3:26">
      <c r="D55" s="80" t="s">
        <v>124</v>
      </c>
      <c r="E55">
        <v>10</v>
      </c>
      <c r="F55" s="81" t="s">
        <v>202</v>
      </c>
      <c r="G55">
        <v>4</v>
      </c>
      <c r="P55" s="184" t="s">
        <v>137</v>
      </c>
      <c r="Q55">
        <f>Q52+Q53+Q54</f>
        <v>20</v>
      </c>
      <c r="R55" s="153" t="s">
        <v>138</v>
      </c>
      <c r="S55">
        <f>S52+S53+S54</f>
        <v>20</v>
      </c>
    </row>
    <row r="56" spans="3:26">
      <c r="F56" s="81" t="s">
        <v>36</v>
      </c>
      <c r="G56">
        <v>10</v>
      </c>
    </row>
    <row r="57" spans="3:26">
      <c r="D57" s="80" t="s">
        <v>128</v>
      </c>
      <c r="E57">
        <f>SUM(E52:E55)</f>
        <v>30</v>
      </c>
      <c r="F57" s="74" t="s">
        <v>211</v>
      </c>
      <c r="G57">
        <f>SUM(G52:G56)</f>
        <v>30</v>
      </c>
    </row>
    <row r="60" spans="3:26" ht="15.6">
      <c r="D60" s="158" t="s">
        <v>520</v>
      </c>
      <c r="M60" s="159" t="s">
        <v>521</v>
      </c>
    </row>
    <row r="61" spans="3:26" ht="15.6">
      <c r="K61" s="74"/>
      <c r="M61" s="74"/>
      <c r="N61"/>
      <c r="O61" s="73"/>
      <c r="U61" s="159" t="s">
        <v>522</v>
      </c>
    </row>
    <row r="62" spans="3:26" ht="15" customHeight="1">
      <c r="D62" s="239" t="s">
        <v>486</v>
      </c>
      <c r="F62" s="78" t="s">
        <v>59</v>
      </c>
      <c r="K62" s="239" t="s">
        <v>486</v>
      </c>
      <c r="M62" s="78" t="s">
        <v>59</v>
      </c>
      <c r="N62"/>
      <c r="O62" s="73"/>
    </row>
    <row r="63" spans="3:26" ht="15" customHeight="1">
      <c r="D63" s="149"/>
      <c r="E63" s="76"/>
      <c r="F63" s="242" t="s">
        <v>489</v>
      </c>
      <c r="K63" s="149"/>
      <c r="L63" s="76"/>
      <c r="M63" s="242" t="s">
        <v>489</v>
      </c>
      <c r="N63"/>
      <c r="O63" s="73"/>
    </row>
    <row r="64" spans="3:26" ht="15" customHeight="1">
      <c r="D64" s="82"/>
      <c r="E64" s="76"/>
      <c r="F64" s="156"/>
      <c r="H64" s="73" t="s">
        <v>501</v>
      </c>
      <c r="K64" s="82"/>
      <c r="L64" s="76"/>
      <c r="M64" s="156"/>
      <c r="N64"/>
      <c r="O64" s="73"/>
      <c r="V64" s="77"/>
      <c r="W64" s="77"/>
      <c r="X64" s="77"/>
      <c r="Y64" s="77"/>
      <c r="Z64" s="77"/>
    </row>
    <row r="65" spans="2:27" ht="15" customHeight="1">
      <c r="B65" s="73" t="s">
        <v>55</v>
      </c>
      <c r="D65" s="82" t="s">
        <v>487</v>
      </c>
      <c r="E65" s="76"/>
      <c r="F65" s="78" t="s">
        <v>492</v>
      </c>
      <c r="H65" s="73" t="s">
        <v>502</v>
      </c>
      <c r="K65" s="82" t="s">
        <v>487</v>
      </c>
      <c r="L65" s="76"/>
      <c r="M65" s="78" t="s">
        <v>492</v>
      </c>
      <c r="N65"/>
      <c r="O65" s="73"/>
      <c r="V65" s="77"/>
      <c r="W65" s="77"/>
      <c r="X65" s="77"/>
      <c r="Y65" s="77"/>
      <c r="Z65" s="77"/>
    </row>
    <row r="66" spans="2:27" ht="15" customHeight="1">
      <c r="B66" s="73" t="s">
        <v>496</v>
      </c>
      <c r="D66" s="240" t="s">
        <v>488</v>
      </c>
      <c r="E66" s="76"/>
      <c r="F66" s="243" t="s">
        <v>493</v>
      </c>
      <c r="H66" s="73" t="s">
        <v>503</v>
      </c>
      <c r="K66" s="240" t="s">
        <v>488</v>
      </c>
      <c r="L66" s="76"/>
      <c r="M66" s="243" t="s">
        <v>493</v>
      </c>
      <c r="N66"/>
      <c r="O66" s="73"/>
      <c r="Q66" s="77"/>
      <c r="R66" s="161"/>
      <c r="S66" s="160"/>
      <c r="T66" s="160"/>
      <c r="V66" s="77"/>
      <c r="W66" s="77"/>
      <c r="X66" s="77"/>
      <c r="Y66" s="77"/>
      <c r="Z66" s="77"/>
    </row>
    <row r="67" spans="2:27" ht="15" customHeight="1">
      <c r="B67" s="73" t="s">
        <v>497</v>
      </c>
      <c r="D67" s="150"/>
      <c r="E67" s="76"/>
      <c r="F67" s="154"/>
      <c r="K67" s="150"/>
      <c r="L67" s="76"/>
      <c r="M67" s="154"/>
      <c r="N67"/>
      <c r="O67" s="73"/>
      <c r="P67" s="239" t="s">
        <v>486</v>
      </c>
      <c r="Q67" s="77"/>
      <c r="R67" s="154"/>
      <c r="S67" s="160"/>
      <c r="T67" s="161"/>
      <c r="U67" s="239" t="s">
        <v>486</v>
      </c>
      <c r="V67" s="77"/>
      <c r="W67" s="154"/>
      <c r="X67" s="161"/>
      <c r="Y67" s="239" t="s">
        <v>486</v>
      </c>
      <c r="Z67" s="77"/>
      <c r="AA67" s="154"/>
    </row>
    <row r="68" spans="2:27" ht="15" customHeight="1">
      <c r="D68" s="79"/>
      <c r="E68" s="76"/>
      <c r="F68" s="151" t="s">
        <v>154</v>
      </c>
      <c r="K68" s="79"/>
      <c r="L68" s="76"/>
      <c r="M68" s="151" t="s">
        <v>154</v>
      </c>
      <c r="N68"/>
      <c r="O68" s="73"/>
      <c r="P68" s="162"/>
      <c r="Q68" s="77"/>
      <c r="R68" s="151" t="s">
        <v>154</v>
      </c>
      <c r="S68" s="160"/>
      <c r="T68" s="160"/>
      <c r="U68" s="162"/>
      <c r="V68" s="77"/>
      <c r="W68" s="151" t="s">
        <v>154</v>
      </c>
      <c r="X68" s="160"/>
      <c r="Y68" s="162"/>
      <c r="Z68" s="77"/>
      <c r="AA68" s="151" t="s">
        <v>154</v>
      </c>
    </row>
    <row r="69" spans="2:27" ht="15" customHeight="1">
      <c r="D69" s="78" t="s">
        <v>57</v>
      </c>
      <c r="E69" s="76"/>
      <c r="F69" s="243" t="s">
        <v>489</v>
      </c>
      <c r="H69" s="73" t="s">
        <v>504</v>
      </c>
      <c r="K69" s="78" t="s">
        <v>57</v>
      </c>
      <c r="L69" s="76"/>
      <c r="M69" s="243" t="s">
        <v>489</v>
      </c>
      <c r="N69"/>
      <c r="O69" s="73"/>
      <c r="P69" s="182" t="s">
        <v>9</v>
      </c>
      <c r="Q69" s="77"/>
      <c r="R69" s="243" t="s">
        <v>489</v>
      </c>
      <c r="S69" s="160"/>
      <c r="T69" s="160"/>
      <c r="U69" s="182" t="s">
        <v>9</v>
      </c>
      <c r="V69" s="77"/>
      <c r="W69" s="243" t="s">
        <v>489</v>
      </c>
      <c r="X69" s="160"/>
      <c r="Y69" s="182" t="s">
        <v>9</v>
      </c>
      <c r="Z69" s="77"/>
      <c r="AA69" s="243" t="s">
        <v>489</v>
      </c>
    </row>
    <row r="70" spans="2:27" ht="15" customHeight="1">
      <c r="D70" s="241" t="s">
        <v>489</v>
      </c>
      <c r="E70" s="76"/>
      <c r="F70" s="78" t="s">
        <v>494</v>
      </c>
      <c r="K70" s="241" t="s">
        <v>489</v>
      </c>
      <c r="L70" s="76"/>
      <c r="M70" s="78" t="s">
        <v>494</v>
      </c>
      <c r="N70"/>
      <c r="O70" s="73"/>
      <c r="P70" s="241" t="s">
        <v>512</v>
      </c>
      <c r="Q70" s="77"/>
      <c r="R70" s="78" t="s">
        <v>494</v>
      </c>
      <c r="S70" s="160"/>
      <c r="T70" s="161"/>
      <c r="U70" s="241" t="s">
        <v>512</v>
      </c>
      <c r="V70" s="77"/>
      <c r="W70" s="78" t="s">
        <v>494</v>
      </c>
      <c r="X70" s="161"/>
      <c r="Y70" s="241" t="s">
        <v>512</v>
      </c>
      <c r="Z70" s="77"/>
      <c r="AA70" s="78" t="s">
        <v>65</v>
      </c>
    </row>
    <row r="71" spans="2:27" ht="15" customHeight="1">
      <c r="D71" s="79"/>
      <c r="E71" s="76"/>
      <c r="F71" s="243" t="s">
        <v>493</v>
      </c>
      <c r="K71" s="79"/>
      <c r="L71" s="76"/>
      <c r="M71" s="243" t="s">
        <v>493</v>
      </c>
      <c r="N71"/>
      <c r="O71" s="73"/>
      <c r="P71" s="163"/>
      <c r="Q71" s="77"/>
      <c r="R71" s="243" t="s">
        <v>493</v>
      </c>
      <c r="S71" s="160"/>
      <c r="T71" s="161"/>
      <c r="U71" s="163"/>
      <c r="V71" s="77"/>
      <c r="W71" s="243" t="s">
        <v>493</v>
      </c>
      <c r="X71" s="77"/>
      <c r="Y71" s="163"/>
      <c r="Z71" s="77"/>
      <c r="AA71" s="244" t="s">
        <v>493</v>
      </c>
    </row>
    <row r="72" spans="2:27" ht="15" customHeight="1">
      <c r="B72" s="73" t="s">
        <v>498</v>
      </c>
      <c r="D72" s="82"/>
      <c r="E72" s="76"/>
      <c r="F72" s="154"/>
      <c r="K72" s="82"/>
      <c r="L72" s="76"/>
      <c r="M72" s="154"/>
      <c r="N72"/>
      <c r="O72" s="73"/>
      <c r="P72" s="82"/>
      <c r="Q72" s="76"/>
      <c r="R72" s="154"/>
      <c r="S72" s="160"/>
      <c r="T72" s="160"/>
      <c r="U72" s="82"/>
      <c r="V72" s="76"/>
      <c r="W72" s="154"/>
      <c r="X72" s="77"/>
      <c r="Y72" s="77"/>
      <c r="Z72" s="76"/>
    </row>
    <row r="73" spans="2:27" ht="15" customHeight="1">
      <c r="B73" s="73" t="s">
        <v>499</v>
      </c>
      <c r="D73" s="151" t="s">
        <v>490</v>
      </c>
      <c r="E73" s="76"/>
      <c r="F73" s="151" t="s">
        <v>495</v>
      </c>
      <c r="H73" s="73" t="s">
        <v>505</v>
      </c>
      <c r="K73" s="151" t="s">
        <v>490</v>
      </c>
      <c r="L73" s="76"/>
      <c r="M73" s="151" t="s">
        <v>495</v>
      </c>
      <c r="N73"/>
      <c r="O73" s="73"/>
      <c r="P73" s="151" t="s">
        <v>490</v>
      </c>
      <c r="Q73" s="76"/>
      <c r="R73" s="151" t="s">
        <v>495</v>
      </c>
      <c r="S73" s="160"/>
      <c r="T73" s="160"/>
      <c r="U73" s="151" t="s">
        <v>490</v>
      </c>
      <c r="V73" s="76"/>
      <c r="W73" s="151" t="s">
        <v>495</v>
      </c>
      <c r="X73" s="77"/>
      <c r="Y73" s="77"/>
      <c r="Z73" s="76"/>
    </row>
    <row r="74" spans="2:27" ht="15" customHeight="1">
      <c r="B74" s="73" t="s">
        <v>500</v>
      </c>
      <c r="D74" s="241" t="s">
        <v>491</v>
      </c>
      <c r="E74" s="76"/>
      <c r="F74" s="242" t="s">
        <v>491</v>
      </c>
      <c r="H74" s="73" t="s">
        <v>508</v>
      </c>
      <c r="K74" s="241" t="s">
        <v>491</v>
      </c>
      <c r="L74" s="76"/>
      <c r="M74" s="242" t="s">
        <v>491</v>
      </c>
      <c r="N74"/>
      <c r="O74" s="73"/>
      <c r="P74" s="241" t="s">
        <v>491</v>
      </c>
      <c r="Q74" s="76"/>
      <c r="R74" s="242" t="s">
        <v>491</v>
      </c>
      <c r="S74" s="160"/>
      <c r="T74" s="161"/>
      <c r="U74" s="241" t="s">
        <v>491</v>
      </c>
      <c r="V74" s="76"/>
      <c r="W74" s="242" t="s">
        <v>491</v>
      </c>
      <c r="X74" s="77"/>
      <c r="Z74" s="76"/>
    </row>
    <row r="75" spans="2:27" ht="15" customHeight="1">
      <c r="D75" s="82"/>
      <c r="E75" s="76"/>
      <c r="F75" s="150"/>
      <c r="H75" s="73" t="s">
        <v>506</v>
      </c>
      <c r="K75" s="82"/>
      <c r="L75" s="76"/>
      <c r="M75" s="150"/>
      <c r="N75"/>
      <c r="O75" s="73"/>
      <c r="P75" s="82"/>
      <c r="Q75" s="76"/>
      <c r="R75" s="150"/>
      <c r="S75" s="160"/>
      <c r="T75" s="160"/>
      <c r="U75" s="82"/>
      <c r="V75" s="76"/>
      <c r="W75" s="150"/>
      <c r="Z75" s="76"/>
    </row>
    <row r="76" spans="2:27" ht="15" customHeight="1">
      <c r="D76" s="79"/>
      <c r="E76" s="76"/>
      <c r="F76" s="152"/>
      <c r="H76" s="73" t="s">
        <v>507</v>
      </c>
      <c r="K76" s="79"/>
      <c r="L76" s="76"/>
      <c r="M76" s="152"/>
      <c r="N76"/>
      <c r="O76" s="73"/>
      <c r="P76" s="79"/>
      <c r="Q76" s="76"/>
      <c r="R76" s="152"/>
      <c r="S76" s="160"/>
      <c r="T76" s="160"/>
      <c r="U76" s="79"/>
      <c r="V76" s="76"/>
      <c r="W76" s="152"/>
      <c r="Z76" s="76"/>
    </row>
    <row r="77" spans="2:27" ht="15" customHeight="1">
      <c r="D77" s="74" t="s">
        <v>134</v>
      </c>
      <c r="F77" s="74" t="s">
        <v>134</v>
      </c>
      <c r="K77" s="74" t="s">
        <v>134</v>
      </c>
      <c r="M77" s="74" t="s">
        <v>134</v>
      </c>
      <c r="N77"/>
      <c r="O77" s="73"/>
      <c r="P77" s="74" t="s">
        <v>143</v>
      </c>
      <c r="R77" s="165" t="s">
        <v>144</v>
      </c>
      <c r="S77" s="75"/>
      <c r="T77" s="75"/>
    </row>
    <row r="78" spans="2:27" ht="15" customHeight="1">
      <c r="D78" s="73" t="s">
        <v>510</v>
      </c>
      <c r="F78" s="164" t="s">
        <v>511</v>
      </c>
      <c r="K78" s="73" t="s">
        <v>510</v>
      </c>
      <c r="M78" s="164" t="s">
        <v>511</v>
      </c>
      <c r="N78"/>
      <c r="O78" s="73"/>
      <c r="P78" s="164" t="s">
        <v>513</v>
      </c>
      <c r="R78" s="164" t="s">
        <v>514</v>
      </c>
      <c r="Y78" s="86" t="s">
        <v>35</v>
      </c>
      <c r="Z78">
        <f>Q81</f>
        <v>8</v>
      </c>
    </row>
    <row r="79" spans="2:27">
      <c r="Y79" s="86" t="s">
        <v>38</v>
      </c>
      <c r="Z79">
        <f>S82+S81-Q82</f>
        <v>4</v>
      </c>
    </row>
    <row r="80" spans="2:27">
      <c r="D80" s="80" t="s">
        <v>29</v>
      </c>
      <c r="E80">
        <v>2</v>
      </c>
      <c r="F80" s="81" t="s">
        <v>32</v>
      </c>
      <c r="G80">
        <v>6</v>
      </c>
      <c r="P80" t="s">
        <v>218</v>
      </c>
      <c r="Q80">
        <f>E80</f>
        <v>2</v>
      </c>
      <c r="R80" s="77" t="s">
        <v>219</v>
      </c>
      <c r="S80" s="77">
        <f>G82</f>
        <v>6</v>
      </c>
      <c r="Y80" t="s">
        <v>121</v>
      </c>
      <c r="Z80">
        <f>Z79-Z78</f>
        <v>-4</v>
      </c>
    </row>
    <row r="81" spans="4:19">
      <c r="D81" s="80" t="s">
        <v>30</v>
      </c>
      <c r="E81">
        <v>12</v>
      </c>
      <c r="F81" s="81" t="s">
        <v>183</v>
      </c>
      <c r="G81">
        <v>4</v>
      </c>
      <c r="P81" s="183" t="s">
        <v>35</v>
      </c>
      <c r="Q81" s="77">
        <f>E81+E82-G80-G81</f>
        <v>8</v>
      </c>
      <c r="R81" s="77" t="s">
        <v>220</v>
      </c>
      <c r="S81" s="77">
        <f>G83</f>
        <v>4</v>
      </c>
    </row>
    <row r="82" spans="4:19">
      <c r="D82" s="80" t="s">
        <v>31</v>
      </c>
      <c r="E82">
        <v>6</v>
      </c>
      <c r="F82" s="81" t="s">
        <v>121</v>
      </c>
      <c r="G82">
        <v>6</v>
      </c>
      <c r="I82" t="s">
        <v>6</v>
      </c>
      <c r="P82" s="183" t="s">
        <v>125</v>
      </c>
      <c r="Q82" s="77">
        <f>E83</f>
        <v>10</v>
      </c>
      <c r="R82" s="77" t="s">
        <v>36</v>
      </c>
      <c r="S82" s="77">
        <f>G84</f>
        <v>10</v>
      </c>
    </row>
    <row r="83" spans="4:19">
      <c r="D83" s="80" t="s">
        <v>124</v>
      </c>
      <c r="E83">
        <v>10</v>
      </c>
      <c r="F83" s="81" t="s">
        <v>202</v>
      </c>
      <c r="G83">
        <v>4</v>
      </c>
      <c r="P83" s="184" t="s">
        <v>137</v>
      </c>
      <c r="Q83">
        <f>Q80+Q81+Q82</f>
        <v>20</v>
      </c>
      <c r="R83" s="153" t="s">
        <v>138</v>
      </c>
      <c r="S83">
        <f>S80+S81+S82</f>
        <v>20</v>
      </c>
    </row>
    <row r="84" spans="4:19">
      <c r="F84" s="81" t="s">
        <v>36</v>
      </c>
      <c r="G84">
        <v>10</v>
      </c>
    </row>
    <row r="85" spans="4:19">
      <c r="D85" s="80" t="s">
        <v>128</v>
      </c>
      <c r="E85">
        <f>SUM(E80:E83)</f>
        <v>30</v>
      </c>
      <c r="F85" s="74" t="s">
        <v>211</v>
      </c>
      <c r="G85">
        <f>SUM(G80:G84)</f>
        <v>30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9"/>
  <sheetViews>
    <sheetView zoomScaleNormal="100" workbookViewId="0">
      <selection activeCell="A24" sqref="A24"/>
    </sheetView>
  </sheetViews>
  <sheetFormatPr defaultColWidth="11.375" defaultRowHeight="11.4"/>
  <cols>
    <col min="1" max="1" width="11.375" style="9" customWidth="1"/>
    <col min="2" max="13" width="5.875" style="70" customWidth="1"/>
    <col min="14" max="16384" width="11.375" style="9"/>
  </cols>
  <sheetData>
    <row r="2" spans="1:13" ht="15.6">
      <c r="A2" s="188" t="s">
        <v>248</v>
      </c>
    </row>
    <row r="5" spans="1:13" ht="16.5" customHeight="1">
      <c r="B5" s="189">
        <v>1</v>
      </c>
      <c r="C5" s="190" t="s">
        <v>161</v>
      </c>
      <c r="D5" s="189">
        <f>B9+1</f>
        <v>6</v>
      </c>
      <c r="E5" s="190" t="s">
        <v>162</v>
      </c>
      <c r="F5" s="189">
        <f>D9+1</f>
        <v>11</v>
      </c>
      <c r="G5" s="190" t="s">
        <v>161</v>
      </c>
      <c r="H5" s="189">
        <f>F9+1</f>
        <v>16</v>
      </c>
      <c r="I5" s="190" t="s">
        <v>161</v>
      </c>
      <c r="J5" s="189">
        <f>H9+1</f>
        <v>21</v>
      </c>
      <c r="K5" s="190" t="s">
        <v>162</v>
      </c>
      <c r="L5" s="191">
        <f>J9+1</f>
        <v>26</v>
      </c>
      <c r="M5" s="190" t="s">
        <v>162</v>
      </c>
    </row>
    <row r="6" spans="1:13" ht="16.5" customHeight="1">
      <c r="B6" s="192">
        <f>B5+1</f>
        <v>2</v>
      </c>
      <c r="C6" s="193" t="s">
        <v>162</v>
      </c>
      <c r="D6" s="192">
        <f>D5+1</f>
        <v>7</v>
      </c>
      <c r="E6" s="193" t="s">
        <v>161</v>
      </c>
      <c r="F6" s="192">
        <f>F5+1</f>
        <v>12</v>
      </c>
      <c r="G6" s="193" t="s">
        <v>161</v>
      </c>
      <c r="H6" s="192">
        <f>H5+1</f>
        <v>17</v>
      </c>
      <c r="I6" s="193" t="s">
        <v>162</v>
      </c>
      <c r="J6" s="192">
        <f>J5+1</f>
        <v>22</v>
      </c>
      <c r="K6" s="193" t="s">
        <v>162</v>
      </c>
      <c r="L6" s="194">
        <f>L5+1</f>
        <v>27</v>
      </c>
      <c r="M6" s="193" t="s">
        <v>161</v>
      </c>
    </row>
    <row r="7" spans="1:13" ht="16.5" customHeight="1">
      <c r="B7" s="192">
        <f t="shared" ref="B7:L9" si="0">B6+1</f>
        <v>3</v>
      </c>
      <c r="C7" s="193" t="s">
        <v>162</v>
      </c>
      <c r="D7" s="192">
        <f t="shared" si="0"/>
        <v>8</v>
      </c>
      <c r="E7" s="193" t="s">
        <v>162</v>
      </c>
      <c r="F7" s="192">
        <f t="shared" si="0"/>
        <v>13</v>
      </c>
      <c r="G7" s="193" t="s">
        <v>162</v>
      </c>
      <c r="H7" s="192">
        <f t="shared" si="0"/>
        <v>18</v>
      </c>
      <c r="I7" s="193" t="s">
        <v>162</v>
      </c>
      <c r="J7" s="192">
        <f t="shared" si="0"/>
        <v>23</v>
      </c>
      <c r="K7" s="193" t="s">
        <v>162</v>
      </c>
      <c r="L7" s="194">
        <f t="shared" si="0"/>
        <v>28</v>
      </c>
      <c r="M7" s="193" t="s">
        <v>162</v>
      </c>
    </row>
    <row r="8" spans="1:13" ht="16.5" customHeight="1">
      <c r="B8" s="192">
        <f t="shared" si="0"/>
        <v>4</v>
      </c>
      <c r="C8" s="193" t="s">
        <v>161</v>
      </c>
      <c r="D8" s="192">
        <f t="shared" si="0"/>
        <v>9</v>
      </c>
      <c r="E8" s="193" t="s">
        <v>162</v>
      </c>
      <c r="F8" s="192">
        <f t="shared" si="0"/>
        <v>14</v>
      </c>
      <c r="G8" s="193" t="s">
        <v>161</v>
      </c>
      <c r="H8" s="192">
        <f t="shared" si="0"/>
        <v>19</v>
      </c>
      <c r="I8" s="193" t="s">
        <v>162</v>
      </c>
      <c r="J8" s="192">
        <f t="shared" si="0"/>
        <v>24</v>
      </c>
      <c r="K8" s="193" t="s">
        <v>162</v>
      </c>
      <c r="L8" s="194">
        <f t="shared" si="0"/>
        <v>29</v>
      </c>
      <c r="M8" s="193" t="s">
        <v>161</v>
      </c>
    </row>
    <row r="9" spans="1:13" ht="16.5" customHeight="1">
      <c r="B9" s="195">
        <f t="shared" si="0"/>
        <v>5</v>
      </c>
      <c r="C9" s="196" t="s">
        <v>161</v>
      </c>
      <c r="D9" s="195">
        <f t="shared" si="0"/>
        <v>10</v>
      </c>
      <c r="E9" s="196" t="s">
        <v>162</v>
      </c>
      <c r="F9" s="195">
        <f t="shared" si="0"/>
        <v>15</v>
      </c>
      <c r="G9" s="196" t="s">
        <v>162</v>
      </c>
      <c r="H9" s="195">
        <f t="shared" si="0"/>
        <v>20</v>
      </c>
      <c r="I9" s="196" t="s">
        <v>161</v>
      </c>
      <c r="J9" s="195">
        <f t="shared" si="0"/>
        <v>25</v>
      </c>
      <c r="K9" s="196" t="s">
        <v>161</v>
      </c>
      <c r="L9" s="197">
        <f t="shared" si="0"/>
        <v>30</v>
      </c>
      <c r="M9" s="196" t="s">
        <v>162</v>
      </c>
    </row>
    <row r="13" spans="1:13" ht="15.6">
      <c r="A13" s="188" t="s">
        <v>251</v>
      </c>
    </row>
    <row r="15" spans="1:13" ht="16.5" customHeight="1">
      <c r="B15" s="189">
        <v>1</v>
      </c>
      <c r="C15" s="190" t="s">
        <v>249</v>
      </c>
      <c r="D15" s="189">
        <f>B19+1</f>
        <v>6</v>
      </c>
      <c r="E15" s="190" t="s">
        <v>250</v>
      </c>
      <c r="F15" s="189">
        <f>D19+1</f>
        <v>11</v>
      </c>
      <c r="G15" s="190" t="s">
        <v>249</v>
      </c>
      <c r="H15" s="189">
        <f>F19+1</f>
        <v>16</v>
      </c>
      <c r="I15" s="190" t="s">
        <v>249</v>
      </c>
      <c r="J15" s="189">
        <f>H19+1</f>
        <v>21</v>
      </c>
      <c r="K15" s="190" t="s">
        <v>250</v>
      </c>
      <c r="L15" s="191">
        <f>J19+1</f>
        <v>26</v>
      </c>
      <c r="M15" s="190" t="s">
        <v>250</v>
      </c>
    </row>
    <row r="16" spans="1:13" ht="16.5" customHeight="1">
      <c r="B16" s="192">
        <f>B15+1</f>
        <v>2</v>
      </c>
      <c r="C16" s="193" t="s">
        <v>250</v>
      </c>
      <c r="D16" s="192">
        <f>D15+1</f>
        <v>7</v>
      </c>
      <c r="E16" s="193" t="s">
        <v>249</v>
      </c>
      <c r="F16" s="192">
        <f>F15+1</f>
        <v>12</v>
      </c>
      <c r="G16" s="193" t="s">
        <v>249</v>
      </c>
      <c r="H16" s="192">
        <f>H15+1</f>
        <v>17</v>
      </c>
      <c r="I16" s="193" t="s">
        <v>250</v>
      </c>
      <c r="J16" s="192">
        <f>J15+1</f>
        <v>22</v>
      </c>
      <c r="K16" s="193" t="s">
        <v>250</v>
      </c>
      <c r="L16" s="194">
        <f>L15+1</f>
        <v>27</v>
      </c>
      <c r="M16" s="193" t="s">
        <v>249</v>
      </c>
    </row>
    <row r="17" spans="1:13" ht="16.5" customHeight="1">
      <c r="B17" s="192">
        <f>B16+1</f>
        <v>3</v>
      </c>
      <c r="C17" s="193" t="s">
        <v>250</v>
      </c>
      <c r="D17" s="192">
        <f>D16+1</f>
        <v>8</v>
      </c>
      <c r="E17" s="193" t="s">
        <v>250</v>
      </c>
      <c r="F17" s="192">
        <f>F16+1</f>
        <v>13</v>
      </c>
      <c r="G17" s="193" t="s">
        <v>250</v>
      </c>
      <c r="H17" s="192">
        <f>H16+1</f>
        <v>18</v>
      </c>
      <c r="I17" s="193" t="s">
        <v>250</v>
      </c>
      <c r="J17" s="192">
        <f>J16+1</f>
        <v>23</v>
      </c>
      <c r="K17" s="193" t="s">
        <v>250</v>
      </c>
      <c r="L17" s="194">
        <f>L16+1</f>
        <v>28</v>
      </c>
      <c r="M17" s="193" t="s">
        <v>250</v>
      </c>
    </row>
    <row r="18" spans="1:13" ht="16.5" customHeight="1">
      <c r="B18" s="192">
        <f>B17+1</f>
        <v>4</v>
      </c>
      <c r="C18" s="193" t="s">
        <v>249</v>
      </c>
      <c r="D18" s="192">
        <f>D17+1</f>
        <v>9</v>
      </c>
      <c r="E18" s="193" t="s">
        <v>250</v>
      </c>
      <c r="F18" s="192">
        <f>F17+1</f>
        <v>14</v>
      </c>
      <c r="G18" s="193" t="s">
        <v>249</v>
      </c>
      <c r="H18" s="192">
        <f>H17+1</f>
        <v>19</v>
      </c>
      <c r="I18" s="193" t="s">
        <v>250</v>
      </c>
      <c r="J18" s="192">
        <f>J17+1</f>
        <v>24</v>
      </c>
      <c r="K18" s="193" t="s">
        <v>250</v>
      </c>
      <c r="L18" s="194">
        <f>L17+1</f>
        <v>29</v>
      </c>
      <c r="M18" s="193" t="s">
        <v>249</v>
      </c>
    </row>
    <row r="19" spans="1:13" ht="16.5" customHeight="1">
      <c r="B19" s="195">
        <f>B18+1</f>
        <v>5</v>
      </c>
      <c r="C19" s="196" t="s">
        <v>249</v>
      </c>
      <c r="D19" s="195">
        <f>D18+1</f>
        <v>10</v>
      </c>
      <c r="E19" s="196" t="s">
        <v>250</v>
      </c>
      <c r="F19" s="195">
        <f>F18+1</f>
        <v>15</v>
      </c>
      <c r="G19" s="196" t="s">
        <v>250</v>
      </c>
      <c r="H19" s="195">
        <f>H18+1</f>
        <v>20</v>
      </c>
      <c r="I19" s="196" t="s">
        <v>249</v>
      </c>
      <c r="J19" s="195">
        <f>J18+1</f>
        <v>25</v>
      </c>
      <c r="K19" s="196" t="s">
        <v>249</v>
      </c>
      <c r="L19" s="197">
        <f>L18+1</f>
        <v>30</v>
      </c>
      <c r="M19" s="196" t="s">
        <v>250</v>
      </c>
    </row>
    <row r="23" spans="1:13" ht="15.6">
      <c r="A23" s="188" t="s">
        <v>519</v>
      </c>
    </row>
    <row r="25" spans="1:13">
      <c r="B25" s="189">
        <v>1</v>
      </c>
      <c r="C25" s="190" t="s">
        <v>249</v>
      </c>
      <c r="D25" s="189">
        <f>B29+1</f>
        <v>6</v>
      </c>
      <c r="E25" s="190" t="s">
        <v>250</v>
      </c>
      <c r="F25" s="189">
        <f>D29+1</f>
        <v>11</v>
      </c>
      <c r="G25" s="190" t="s">
        <v>249</v>
      </c>
      <c r="H25" s="189">
        <f>F29+1</f>
        <v>16</v>
      </c>
      <c r="I25" s="190" t="s">
        <v>249</v>
      </c>
      <c r="J25" s="189">
        <f>H29+1</f>
        <v>21</v>
      </c>
      <c r="K25" s="190" t="s">
        <v>250</v>
      </c>
      <c r="L25" s="191">
        <f>J29+1</f>
        <v>26</v>
      </c>
      <c r="M25" s="190" t="s">
        <v>250</v>
      </c>
    </row>
    <row r="26" spans="1:13">
      <c r="B26" s="192">
        <f>B25+1</f>
        <v>2</v>
      </c>
      <c r="C26" s="193" t="s">
        <v>250</v>
      </c>
      <c r="D26" s="192">
        <f>D25+1</f>
        <v>7</v>
      </c>
      <c r="E26" s="193" t="s">
        <v>249</v>
      </c>
      <c r="F26" s="192">
        <f>F25+1</f>
        <v>12</v>
      </c>
      <c r="G26" s="193" t="s">
        <v>249</v>
      </c>
      <c r="H26" s="192">
        <f>H25+1</f>
        <v>17</v>
      </c>
      <c r="I26" s="193" t="s">
        <v>250</v>
      </c>
      <c r="J26" s="192">
        <f>J25+1</f>
        <v>22</v>
      </c>
      <c r="K26" s="193" t="s">
        <v>250</v>
      </c>
      <c r="L26" s="194">
        <f>L25+1</f>
        <v>27</v>
      </c>
      <c r="M26" s="193" t="s">
        <v>249</v>
      </c>
    </row>
    <row r="27" spans="1:13">
      <c r="B27" s="192">
        <f>B26+1</f>
        <v>3</v>
      </c>
      <c r="C27" s="193" t="s">
        <v>250</v>
      </c>
      <c r="D27" s="192">
        <f>D26+1</f>
        <v>8</v>
      </c>
      <c r="E27" s="193" t="s">
        <v>250</v>
      </c>
      <c r="F27" s="192">
        <f>F26+1</f>
        <v>13</v>
      </c>
      <c r="G27" s="193" t="s">
        <v>250</v>
      </c>
      <c r="H27" s="192">
        <f>H26+1</f>
        <v>18</v>
      </c>
      <c r="I27" s="193" t="s">
        <v>250</v>
      </c>
      <c r="J27" s="192">
        <f>J26+1</f>
        <v>23</v>
      </c>
      <c r="K27" s="193" t="s">
        <v>250</v>
      </c>
      <c r="L27" s="194">
        <f>L26+1</f>
        <v>28</v>
      </c>
      <c r="M27" s="193" t="s">
        <v>250</v>
      </c>
    </row>
    <row r="28" spans="1:13">
      <c r="B28" s="192">
        <f>B27+1</f>
        <v>4</v>
      </c>
      <c r="C28" s="193" t="s">
        <v>249</v>
      </c>
      <c r="D28" s="192">
        <f>D27+1</f>
        <v>9</v>
      </c>
      <c r="E28" s="193" t="s">
        <v>250</v>
      </c>
      <c r="F28" s="192">
        <f>F27+1</f>
        <v>14</v>
      </c>
      <c r="G28" s="193" t="s">
        <v>249</v>
      </c>
      <c r="H28" s="192">
        <f>H27+1</f>
        <v>19</v>
      </c>
      <c r="I28" s="193" t="s">
        <v>250</v>
      </c>
      <c r="J28" s="192">
        <f>J27+1</f>
        <v>24</v>
      </c>
      <c r="K28" s="193" t="s">
        <v>250</v>
      </c>
      <c r="L28" s="194">
        <f>L27+1</f>
        <v>29</v>
      </c>
      <c r="M28" s="193" t="s">
        <v>249</v>
      </c>
    </row>
    <row r="29" spans="1:13">
      <c r="B29" s="195">
        <f>B28+1</f>
        <v>5</v>
      </c>
      <c r="C29" s="196" t="s">
        <v>249</v>
      </c>
      <c r="D29" s="195">
        <f>D28+1</f>
        <v>10</v>
      </c>
      <c r="E29" s="196" t="s">
        <v>250</v>
      </c>
      <c r="F29" s="195">
        <f>F28+1</f>
        <v>15</v>
      </c>
      <c r="G29" s="196" t="s">
        <v>250</v>
      </c>
      <c r="H29" s="195">
        <f>H28+1</f>
        <v>20</v>
      </c>
      <c r="I29" s="196" t="s">
        <v>249</v>
      </c>
      <c r="J29" s="195">
        <f>J28+1</f>
        <v>25</v>
      </c>
      <c r="K29" s="196" t="s">
        <v>249</v>
      </c>
      <c r="L29" s="197">
        <f>L28+1</f>
        <v>30</v>
      </c>
      <c r="M29" s="196" t="s">
        <v>250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0"/>
  <sheetViews>
    <sheetView view="pageBreakPreview" zoomScaleNormal="100" zoomScaleSheetLayoutView="100" workbookViewId="0">
      <selection activeCell="G37" sqref="G37"/>
    </sheetView>
  </sheetViews>
  <sheetFormatPr defaultColWidth="11.625" defaultRowHeight="13.2"/>
  <cols>
    <col min="1" max="1" width="31.375" style="209" customWidth="1"/>
    <col min="2" max="2" width="8.25" style="222" customWidth="1"/>
    <col min="3" max="3" width="34.75" style="209" customWidth="1"/>
    <col min="4" max="4" width="6.875" style="222" customWidth="1"/>
    <col min="5" max="16384" width="11.625" style="209"/>
  </cols>
  <sheetData>
    <row r="1" spans="1:4">
      <c r="A1" s="207"/>
      <c r="B1" s="231" t="s">
        <v>397</v>
      </c>
      <c r="C1" s="207"/>
      <c r="D1" s="208"/>
    </row>
    <row r="2" spans="1:4">
      <c r="A2" s="207"/>
      <c r="B2" s="210"/>
      <c r="C2" s="207"/>
      <c r="D2" s="208"/>
    </row>
    <row r="3" spans="1:4" ht="15" customHeight="1">
      <c r="A3" s="211" t="s">
        <v>264</v>
      </c>
      <c r="B3" s="208"/>
      <c r="C3" s="212" t="s">
        <v>265</v>
      </c>
      <c r="D3" s="208"/>
    </row>
    <row r="4" spans="1:4" ht="15" customHeight="1" thickBot="1">
      <c r="A4" s="213" t="s">
        <v>266</v>
      </c>
      <c r="B4" s="210"/>
      <c r="C4" s="213" t="s">
        <v>334</v>
      </c>
      <c r="D4" s="208"/>
    </row>
    <row r="5" spans="1:4" ht="15" customHeight="1">
      <c r="A5" s="214" t="s">
        <v>267</v>
      </c>
      <c r="B5" s="208"/>
      <c r="C5" s="214" t="s">
        <v>268</v>
      </c>
      <c r="D5" s="208"/>
    </row>
    <row r="6" spans="1:4" ht="15" customHeight="1">
      <c r="A6" s="207" t="s">
        <v>269</v>
      </c>
      <c r="B6" s="208" t="s">
        <v>11</v>
      </c>
      <c r="C6" s="207" t="s">
        <v>335</v>
      </c>
      <c r="D6" s="208" t="s">
        <v>20</v>
      </c>
    </row>
    <row r="7" spans="1:4" ht="15" customHeight="1">
      <c r="A7" s="207" t="s">
        <v>270</v>
      </c>
      <c r="B7" s="208"/>
      <c r="C7" s="207" t="s">
        <v>271</v>
      </c>
      <c r="D7" s="208"/>
    </row>
    <row r="8" spans="1:4" ht="15" customHeight="1">
      <c r="A8" s="207" t="s">
        <v>272</v>
      </c>
      <c r="B8" s="208"/>
      <c r="C8" s="207" t="s">
        <v>273</v>
      </c>
      <c r="D8" s="208"/>
    </row>
    <row r="9" spans="1:4" ht="15" customHeight="1">
      <c r="A9" s="215" t="s">
        <v>274</v>
      </c>
      <c r="B9" s="208"/>
      <c r="C9" s="215" t="s">
        <v>275</v>
      </c>
      <c r="D9" s="208"/>
    </row>
    <row r="10" spans="1:4" ht="15" customHeight="1">
      <c r="A10" s="214" t="s">
        <v>276</v>
      </c>
      <c r="B10" s="208"/>
      <c r="C10" s="214" t="s">
        <v>277</v>
      </c>
      <c r="D10" s="208"/>
    </row>
    <row r="11" spans="1:4" ht="15" customHeight="1">
      <c r="A11" s="216" t="s">
        <v>278</v>
      </c>
      <c r="B11" s="208"/>
      <c r="C11" s="217" t="s">
        <v>279</v>
      </c>
      <c r="D11" s="208"/>
    </row>
    <row r="12" spans="1:4" ht="15" customHeight="1">
      <c r="A12" s="217" t="s">
        <v>280</v>
      </c>
      <c r="B12" s="208"/>
      <c r="C12" s="217" t="s">
        <v>281</v>
      </c>
      <c r="D12" s="208"/>
    </row>
    <row r="13" spans="1:4" ht="15" customHeight="1">
      <c r="A13" s="217" t="s">
        <v>2</v>
      </c>
      <c r="B13" s="208"/>
      <c r="C13" s="217" t="s">
        <v>23</v>
      </c>
      <c r="D13" s="208"/>
    </row>
    <row r="14" spans="1:4" ht="15" customHeight="1">
      <c r="A14" s="218" t="s">
        <v>282</v>
      </c>
      <c r="B14" s="208"/>
      <c r="C14" s="215" t="s">
        <v>283</v>
      </c>
      <c r="D14" s="208"/>
    </row>
    <row r="15" spans="1:4" ht="15" customHeight="1">
      <c r="A15" s="219" t="s">
        <v>284</v>
      </c>
      <c r="B15" s="208" t="s">
        <v>37</v>
      </c>
      <c r="C15" s="214" t="s">
        <v>284</v>
      </c>
      <c r="D15" s="208" t="s">
        <v>37</v>
      </c>
    </row>
    <row r="16" spans="1:4" ht="15" customHeight="1">
      <c r="A16" s="215" t="s">
        <v>4</v>
      </c>
      <c r="B16" s="208"/>
      <c r="C16" s="215" t="s">
        <v>24</v>
      </c>
      <c r="D16" s="208"/>
    </row>
    <row r="17" spans="1:4" ht="15" customHeight="1">
      <c r="A17" s="207" t="s">
        <v>285</v>
      </c>
      <c r="B17" s="208" t="s">
        <v>286</v>
      </c>
      <c r="C17" s="207" t="s">
        <v>287</v>
      </c>
      <c r="D17" s="208" t="s">
        <v>25</v>
      </c>
    </row>
    <row r="18" spans="1:4" ht="15" customHeight="1">
      <c r="A18" s="215" t="s">
        <v>288</v>
      </c>
      <c r="B18" s="208"/>
      <c r="C18" s="215" t="s">
        <v>289</v>
      </c>
      <c r="D18" s="208"/>
    </row>
    <row r="19" spans="1:4" ht="15" customHeight="1">
      <c r="A19" s="207" t="s">
        <v>290</v>
      </c>
      <c r="B19" s="208" t="s">
        <v>291</v>
      </c>
      <c r="C19" s="207" t="s">
        <v>292</v>
      </c>
      <c r="D19" s="208" t="s">
        <v>26</v>
      </c>
    </row>
    <row r="20" spans="1:4" ht="15" customHeight="1">
      <c r="A20" s="215" t="s">
        <v>293</v>
      </c>
      <c r="B20" s="208"/>
      <c r="C20" s="215" t="s">
        <v>294</v>
      </c>
      <c r="D20" s="208"/>
    </row>
    <row r="21" spans="1:4" ht="15" customHeight="1">
      <c r="A21" s="207" t="s">
        <v>295</v>
      </c>
      <c r="B21" s="208" t="s">
        <v>296</v>
      </c>
      <c r="C21" s="207" t="s">
        <v>297</v>
      </c>
      <c r="D21" s="208" t="s">
        <v>336</v>
      </c>
    </row>
    <row r="22" spans="1:4" ht="15" customHeight="1">
      <c r="A22" s="207"/>
      <c r="B22" s="208"/>
      <c r="C22" s="207"/>
      <c r="D22" s="208"/>
    </row>
    <row r="23" spans="1:4" ht="15" customHeight="1">
      <c r="A23" s="207"/>
      <c r="B23" s="208"/>
      <c r="C23" s="207"/>
      <c r="D23" s="208"/>
    </row>
    <row r="24" spans="1:4" ht="15" customHeight="1" thickBot="1">
      <c r="A24" s="220" t="s">
        <v>298</v>
      </c>
      <c r="B24" s="214"/>
      <c r="C24" s="220" t="s">
        <v>299</v>
      </c>
      <c r="D24" s="208"/>
    </row>
    <row r="25" spans="1:4" ht="15" customHeight="1">
      <c r="A25" s="207" t="s">
        <v>78</v>
      </c>
      <c r="B25" s="208" t="s">
        <v>300</v>
      </c>
      <c r="C25" s="207" t="s">
        <v>301</v>
      </c>
      <c r="D25" s="208" t="s">
        <v>300</v>
      </c>
    </row>
    <row r="26" spans="1:4" ht="15" customHeight="1">
      <c r="A26" s="207" t="s">
        <v>302</v>
      </c>
      <c r="B26" s="208" t="s">
        <v>303</v>
      </c>
      <c r="C26" s="207" t="s">
        <v>304</v>
      </c>
      <c r="D26" s="208" t="s">
        <v>303</v>
      </c>
    </row>
    <row r="27" spans="1:4" ht="15" customHeight="1">
      <c r="A27" s="207" t="s">
        <v>132</v>
      </c>
      <c r="B27" s="208" t="s">
        <v>305</v>
      </c>
      <c r="C27" s="207" t="s">
        <v>306</v>
      </c>
      <c r="D27" s="208" t="s">
        <v>307</v>
      </c>
    </row>
    <row r="28" spans="1:4" ht="15" customHeight="1">
      <c r="A28" s="207" t="s">
        <v>308</v>
      </c>
      <c r="B28" s="208" t="s">
        <v>309</v>
      </c>
      <c r="C28" s="221" t="s">
        <v>310</v>
      </c>
      <c r="D28" s="208" t="s">
        <v>309</v>
      </c>
    </row>
    <row r="29" spans="1:4" ht="15" customHeight="1">
      <c r="A29" s="207" t="s">
        <v>398</v>
      </c>
      <c r="B29" s="208" t="s">
        <v>339</v>
      </c>
      <c r="C29" s="207" t="s">
        <v>337</v>
      </c>
      <c r="D29" s="208" t="s">
        <v>341</v>
      </c>
    </row>
    <row r="30" spans="1:4" ht="15" customHeight="1">
      <c r="A30" s="207" t="s">
        <v>338</v>
      </c>
      <c r="B30" s="208" t="s">
        <v>311</v>
      </c>
      <c r="C30" s="207" t="s">
        <v>340</v>
      </c>
      <c r="D30" s="208" t="s">
        <v>311</v>
      </c>
    </row>
    <row r="31" spans="1:4" ht="15" customHeight="1">
      <c r="A31" s="207" t="s">
        <v>312</v>
      </c>
      <c r="B31" s="208" t="s">
        <v>313</v>
      </c>
      <c r="C31" s="207" t="s">
        <v>314</v>
      </c>
      <c r="D31" s="208" t="s">
        <v>313</v>
      </c>
    </row>
    <row r="32" spans="1:4" ht="15" customHeight="1">
      <c r="A32" s="207" t="s">
        <v>315</v>
      </c>
      <c r="B32" s="208" t="s">
        <v>316</v>
      </c>
      <c r="C32" s="207" t="s">
        <v>317</v>
      </c>
      <c r="D32" s="208" t="s">
        <v>316</v>
      </c>
    </row>
    <row r="33" spans="1:4" ht="15" customHeight="1">
      <c r="A33" s="207" t="s">
        <v>318</v>
      </c>
      <c r="B33" s="208"/>
      <c r="C33" s="207" t="s">
        <v>319</v>
      </c>
      <c r="D33" s="208"/>
    </row>
    <row r="34" spans="1:4" ht="15" customHeight="1">
      <c r="A34" s="207" t="s">
        <v>320</v>
      </c>
      <c r="B34" s="208" t="s">
        <v>321</v>
      </c>
      <c r="C34" s="207" t="s">
        <v>322</v>
      </c>
      <c r="D34" s="208" t="s">
        <v>321</v>
      </c>
    </row>
    <row r="35" spans="1:4" ht="15" customHeight="1">
      <c r="A35" s="214" t="s">
        <v>323</v>
      </c>
      <c r="B35" s="208"/>
      <c r="C35" s="214" t="s">
        <v>324</v>
      </c>
      <c r="D35" s="208"/>
    </row>
    <row r="36" spans="1:4" ht="15" customHeight="1">
      <c r="A36" s="207" t="s">
        <v>325</v>
      </c>
      <c r="B36" s="208"/>
      <c r="C36" s="207" t="s">
        <v>326</v>
      </c>
      <c r="D36" s="208"/>
    </row>
    <row r="37" spans="1:4" ht="15" customHeight="1">
      <c r="A37" s="221" t="s">
        <v>327</v>
      </c>
      <c r="B37" s="208"/>
      <c r="C37" s="207" t="s">
        <v>328</v>
      </c>
      <c r="D37" s="208"/>
    </row>
    <row r="38" spans="1:4" ht="15" customHeight="1">
      <c r="A38" s="207" t="s">
        <v>329</v>
      </c>
      <c r="B38" s="208"/>
      <c r="C38" s="207" t="s">
        <v>330</v>
      </c>
      <c r="D38" s="208"/>
    </row>
    <row r="39" spans="1:4" ht="15" customHeight="1">
      <c r="A39" s="207"/>
      <c r="B39" s="208"/>
      <c r="C39" s="207"/>
      <c r="D39" s="208"/>
    </row>
    <row r="40" spans="1:4" ht="15" customHeight="1">
      <c r="A40" s="207" t="s">
        <v>331</v>
      </c>
      <c r="B40" s="208"/>
      <c r="C40" s="207"/>
      <c r="D40" s="208"/>
    </row>
    <row r="41" spans="1:4" ht="15" customHeight="1">
      <c r="A41" s="207" t="s">
        <v>332</v>
      </c>
      <c r="B41" s="208"/>
      <c r="C41" s="207"/>
      <c r="D41" s="208"/>
    </row>
    <row r="42" spans="1:4" ht="14.25" customHeight="1">
      <c r="A42" s="207" t="s">
        <v>333</v>
      </c>
      <c r="B42" s="208"/>
      <c r="C42" s="207"/>
      <c r="D42" s="208"/>
    </row>
    <row r="43" spans="1:4" ht="15" customHeight="1">
      <c r="B43" s="208"/>
      <c r="C43" s="207"/>
      <c r="D43" s="208"/>
    </row>
    <row r="44" spans="1:4" ht="15" customHeight="1">
      <c r="B44" s="208"/>
      <c r="C44" s="207"/>
      <c r="D44" s="208"/>
    </row>
    <row r="45" spans="1:4">
      <c r="A45" s="207"/>
      <c r="B45" s="208"/>
      <c r="C45" s="207"/>
      <c r="D45" s="208"/>
    </row>
    <row r="47" spans="1:4">
      <c r="B47" s="209"/>
    </row>
    <row r="48" spans="1:4">
      <c r="B48" s="209"/>
    </row>
    <row r="49" spans="2:2">
      <c r="B49" s="209"/>
    </row>
    <row r="50" spans="2:2">
      <c r="B50" s="209"/>
    </row>
  </sheetData>
  <pageMargins left="0.99" right="0.47" top="1" bottom="1" header="0.511811024" footer="0.51181102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view="pageBreakPreview" zoomScaleNormal="130" zoomScaleSheetLayoutView="100" workbookViewId="0">
      <selection activeCell="F35" sqref="F35"/>
    </sheetView>
  </sheetViews>
  <sheetFormatPr defaultColWidth="11.625" defaultRowHeight="10.199999999999999"/>
  <cols>
    <col min="1" max="1" width="37.375" style="207" customWidth="1"/>
    <col min="2" max="2" width="6.375" style="208" customWidth="1"/>
    <col min="3" max="3" width="23.25" style="207" customWidth="1"/>
    <col min="4" max="4" width="6.75" style="208" customWidth="1"/>
    <col min="5" max="16384" width="11.625" style="207"/>
  </cols>
  <sheetData>
    <row r="1" spans="1:4">
      <c r="B1" s="210" t="s">
        <v>399</v>
      </c>
    </row>
    <row r="2" spans="1:4">
      <c r="B2" s="210" t="s">
        <v>342</v>
      </c>
    </row>
    <row r="3" spans="1:4">
      <c r="A3" s="223"/>
      <c r="B3" s="210"/>
    </row>
    <row r="4" spans="1:4" ht="15" customHeight="1" thickBot="1">
      <c r="A4" s="224" t="s">
        <v>343</v>
      </c>
      <c r="C4" s="220" t="s">
        <v>344</v>
      </c>
    </row>
    <row r="5" spans="1:4" ht="15" customHeight="1">
      <c r="A5" s="225"/>
      <c r="B5" s="226"/>
      <c r="C5" s="227"/>
    </row>
    <row r="6" spans="1:4" ht="15" customHeight="1" thickBot="1">
      <c r="A6" s="228" t="s">
        <v>413</v>
      </c>
      <c r="B6" s="226"/>
      <c r="C6" s="229" t="s">
        <v>414</v>
      </c>
    </row>
    <row r="7" spans="1:4" ht="15" customHeight="1">
      <c r="A7" s="207" t="s">
        <v>408</v>
      </c>
      <c r="C7" s="207" t="s">
        <v>29</v>
      </c>
    </row>
    <row r="8" spans="1:4" ht="15" customHeight="1">
      <c r="A8" s="207" t="s">
        <v>401</v>
      </c>
      <c r="C8" s="207" t="s">
        <v>345</v>
      </c>
    </row>
    <row r="9" spans="1:4" ht="15" customHeight="1">
      <c r="A9" s="207" t="s">
        <v>402</v>
      </c>
      <c r="C9" s="207" t="s">
        <v>346</v>
      </c>
    </row>
    <row r="10" spans="1:4" ht="15" customHeight="1">
      <c r="A10" s="207" t="s">
        <v>88</v>
      </c>
      <c r="C10" s="207" t="s">
        <v>347</v>
      </c>
    </row>
    <row r="11" spans="1:4" ht="15" customHeight="1">
      <c r="A11" s="207" t="s">
        <v>348</v>
      </c>
      <c r="B11" s="208" t="s">
        <v>349</v>
      </c>
      <c r="C11" s="207" t="s">
        <v>350</v>
      </c>
      <c r="D11" s="208" t="s">
        <v>351</v>
      </c>
    </row>
    <row r="12" spans="1:4" ht="15" customHeight="1">
      <c r="A12" s="207" t="s">
        <v>352</v>
      </c>
      <c r="B12" s="208" t="s">
        <v>353</v>
      </c>
      <c r="C12" s="207" t="s">
        <v>354</v>
      </c>
      <c r="D12" s="208" t="s">
        <v>355</v>
      </c>
    </row>
    <row r="13" spans="1:4" ht="15" customHeight="1">
      <c r="A13" s="215" t="s">
        <v>356</v>
      </c>
      <c r="B13" s="208" t="s">
        <v>357</v>
      </c>
      <c r="C13" s="215" t="s">
        <v>358</v>
      </c>
      <c r="D13" s="208" t="s">
        <v>359</v>
      </c>
    </row>
    <row r="14" spans="1:4" ht="15" customHeight="1">
      <c r="A14" s="214" t="s">
        <v>400</v>
      </c>
      <c r="B14" s="208" t="s">
        <v>360</v>
      </c>
      <c r="C14" s="214" t="s">
        <v>361</v>
      </c>
      <c r="D14" s="208" t="s">
        <v>362</v>
      </c>
    </row>
    <row r="15" spans="1:4" ht="15" customHeight="1" thickBot="1">
      <c r="A15" s="230" t="s">
        <v>403</v>
      </c>
      <c r="B15" s="208" t="s">
        <v>363</v>
      </c>
      <c r="C15" s="230" t="s">
        <v>364</v>
      </c>
      <c r="D15" s="208" t="s">
        <v>125</v>
      </c>
    </row>
    <row r="16" spans="1:4" ht="15" customHeight="1">
      <c r="A16" s="214" t="s">
        <v>404</v>
      </c>
      <c r="C16" s="214" t="s">
        <v>405</v>
      </c>
    </row>
    <row r="17" spans="1:4" ht="15" customHeight="1"/>
    <row r="18" spans="1:4" ht="15" customHeight="1" thickBot="1">
      <c r="A18" s="230" t="s">
        <v>415</v>
      </c>
      <c r="C18" s="233" t="s">
        <v>416</v>
      </c>
    </row>
    <row r="19" spans="1:4" ht="15" customHeight="1">
      <c r="A19" s="207" t="s">
        <v>91</v>
      </c>
      <c r="C19" s="207" t="s">
        <v>365</v>
      </c>
    </row>
    <row r="20" spans="1:4" ht="15" customHeight="1">
      <c r="A20" s="207" t="s">
        <v>166</v>
      </c>
      <c r="C20" s="207" t="s">
        <v>366</v>
      </c>
    </row>
    <row r="21" spans="1:4" ht="15" customHeight="1">
      <c r="A21" s="207" t="s">
        <v>367</v>
      </c>
      <c r="C21" s="207" t="s">
        <v>368</v>
      </c>
    </row>
    <row r="22" spans="1:4" ht="15" customHeight="1">
      <c r="A22" s="207" t="s">
        <v>409</v>
      </c>
      <c r="C22" s="207" t="s">
        <v>410</v>
      </c>
    </row>
    <row r="23" spans="1:4" ht="15" customHeight="1">
      <c r="A23" s="232" t="s">
        <v>407</v>
      </c>
      <c r="C23" s="207" t="s">
        <v>406</v>
      </c>
    </row>
    <row r="24" spans="1:4" ht="15" customHeight="1">
      <c r="A24" s="218" t="s">
        <v>411</v>
      </c>
      <c r="C24" s="215" t="s">
        <v>412</v>
      </c>
    </row>
    <row r="25" spans="1:4" ht="15" customHeight="1">
      <c r="A25" s="214" t="s">
        <v>417</v>
      </c>
      <c r="C25" s="214" t="s">
        <v>369</v>
      </c>
    </row>
    <row r="26" spans="1:4" ht="15" customHeight="1">
      <c r="A26" s="207" t="s">
        <v>424</v>
      </c>
      <c r="C26" s="207" t="s">
        <v>425</v>
      </c>
    </row>
    <row r="27" spans="1:4" ht="15" customHeight="1">
      <c r="A27" s="207" t="s">
        <v>370</v>
      </c>
      <c r="C27" s="207" t="s">
        <v>372</v>
      </c>
    </row>
    <row r="28" spans="1:4" ht="15" customHeight="1">
      <c r="A28" s="215" t="s">
        <v>426</v>
      </c>
      <c r="B28" s="208" t="s">
        <v>371</v>
      </c>
      <c r="C28" s="215" t="s">
        <v>427</v>
      </c>
      <c r="D28" s="208" t="s">
        <v>371</v>
      </c>
    </row>
    <row r="29" spans="1:4" ht="15" customHeight="1">
      <c r="A29" s="214" t="s">
        <v>418</v>
      </c>
      <c r="C29" s="214" t="s">
        <v>423</v>
      </c>
    </row>
    <row r="30" spans="1:4" ht="15" customHeight="1">
      <c r="A30" s="217" t="s">
        <v>420</v>
      </c>
      <c r="C30" s="207" t="s">
        <v>373</v>
      </c>
    </row>
    <row r="31" spans="1:4" ht="15" customHeight="1">
      <c r="A31" s="217" t="s">
        <v>421</v>
      </c>
      <c r="C31" s="207" t="s">
        <v>374</v>
      </c>
    </row>
    <row r="32" spans="1:4" ht="15" customHeight="1">
      <c r="A32" s="234" t="s">
        <v>419</v>
      </c>
      <c r="C32" s="215" t="s">
        <v>375</v>
      </c>
    </row>
    <row r="33" spans="1:4" ht="15" customHeight="1" thickBot="1">
      <c r="A33" s="235" t="s">
        <v>151</v>
      </c>
      <c r="B33" s="208" t="s">
        <v>376</v>
      </c>
      <c r="C33" s="235" t="s">
        <v>377</v>
      </c>
      <c r="D33" s="208" t="s">
        <v>376</v>
      </c>
    </row>
    <row r="34" spans="1:4" ht="15" customHeight="1">
      <c r="A34" s="214" t="s">
        <v>422</v>
      </c>
      <c r="C34" s="214" t="s">
        <v>428</v>
      </c>
    </row>
    <row r="35" spans="1:4" ht="15" customHeight="1">
      <c r="C35" s="207" t="s">
        <v>378</v>
      </c>
    </row>
    <row r="36" spans="1:4" ht="15" customHeight="1" thickBot="1">
      <c r="A36" s="220" t="s">
        <v>298</v>
      </c>
      <c r="B36" s="214"/>
      <c r="C36" s="220" t="s">
        <v>299</v>
      </c>
      <c r="D36" s="207"/>
    </row>
    <row r="37" spans="1:4" ht="15" customHeight="1">
      <c r="A37" s="207" t="s">
        <v>379</v>
      </c>
      <c r="B37" s="208" t="s">
        <v>9</v>
      </c>
      <c r="C37" s="207" t="s">
        <v>380</v>
      </c>
      <c r="D37" s="208" t="s">
        <v>35</v>
      </c>
    </row>
    <row r="38" spans="1:4" ht="15" customHeight="1">
      <c r="A38" s="207" t="s">
        <v>381</v>
      </c>
      <c r="B38" s="208" t="s">
        <v>106</v>
      </c>
      <c r="C38" s="207" t="s">
        <v>382</v>
      </c>
      <c r="D38" s="208" t="s">
        <v>38</v>
      </c>
    </row>
    <row r="39" spans="1:4" ht="15" customHeight="1">
      <c r="A39" s="207" t="s">
        <v>383</v>
      </c>
      <c r="C39" s="207" t="s">
        <v>384</v>
      </c>
    </row>
    <row r="40" spans="1:4" ht="15" customHeight="1">
      <c r="A40" s="207" t="s">
        <v>98</v>
      </c>
      <c r="C40" s="207" t="s">
        <v>385</v>
      </c>
    </row>
    <row r="41" spans="1:4" ht="15" customHeight="1">
      <c r="A41" s="221" t="s">
        <v>386</v>
      </c>
      <c r="B41" s="208" t="s">
        <v>387</v>
      </c>
      <c r="C41" s="207" t="s">
        <v>388</v>
      </c>
      <c r="D41" s="208" t="s">
        <v>387</v>
      </c>
    </row>
    <row r="42" spans="1:4" ht="15" customHeight="1">
      <c r="A42" s="207" t="s">
        <v>389</v>
      </c>
      <c r="C42" s="207" t="s">
        <v>390</v>
      </c>
    </row>
    <row r="43" spans="1:4" ht="15" customHeight="1">
      <c r="A43" s="207" t="s">
        <v>391</v>
      </c>
      <c r="C43" s="207" t="s">
        <v>392</v>
      </c>
    </row>
    <row r="44" spans="1:4" ht="15" customHeight="1">
      <c r="A44" s="207" t="s">
        <v>393</v>
      </c>
      <c r="C44" s="207" t="s">
        <v>394</v>
      </c>
    </row>
    <row r="45" spans="1:4" ht="15" customHeight="1">
      <c r="A45" s="207" t="s">
        <v>395</v>
      </c>
      <c r="C45" s="207" t="s">
        <v>396</v>
      </c>
    </row>
  </sheetData>
  <pageMargins left="1.19" right="0.75" top="0.95" bottom="0.68" header="0.511811024" footer="0.51181102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8"/>
  <sheetViews>
    <sheetView showGridLines="0" workbookViewId="0">
      <selection activeCell="B17" sqref="B17"/>
    </sheetView>
  </sheetViews>
  <sheetFormatPr defaultRowHeight="11.4"/>
  <cols>
    <col min="2" max="2" width="24" bestFit="1" customWidth="1"/>
    <col min="3" max="8" width="9" style="74"/>
  </cols>
  <sheetData>
    <row r="3" spans="2:8" s="76" customFormat="1" ht="13.05" customHeight="1">
      <c r="C3" s="236" t="s">
        <v>429</v>
      </c>
      <c r="D3" s="236" t="s">
        <v>430</v>
      </c>
      <c r="E3" s="236" t="s">
        <v>431</v>
      </c>
      <c r="F3" s="236" t="s">
        <v>432</v>
      </c>
      <c r="G3" s="236" t="s">
        <v>433</v>
      </c>
      <c r="H3" s="236" t="s">
        <v>434</v>
      </c>
    </row>
    <row r="4" spans="2:8" s="76" customFormat="1" ht="13.05" customHeight="1">
      <c r="B4" s="237" t="s">
        <v>52</v>
      </c>
      <c r="C4" s="148">
        <f>SUM(C5:C8)</f>
        <v>100</v>
      </c>
      <c r="D4" s="148">
        <v>100</v>
      </c>
      <c r="E4" s="148">
        <v>100</v>
      </c>
      <c r="F4" s="148">
        <v>400</v>
      </c>
      <c r="G4" s="148">
        <v>400</v>
      </c>
      <c r="H4" s="148">
        <v>400</v>
      </c>
    </row>
    <row r="5" spans="2:8" s="76" customFormat="1" ht="13.05" customHeight="1">
      <c r="B5" s="237" t="s">
        <v>515</v>
      </c>
      <c r="C5" s="148">
        <v>100</v>
      </c>
      <c r="D5" s="148">
        <v>100</v>
      </c>
      <c r="E5" s="148">
        <v>100</v>
      </c>
      <c r="F5" s="148">
        <v>400</v>
      </c>
      <c r="G5" s="148">
        <v>400</v>
      </c>
      <c r="H5" s="148">
        <v>400</v>
      </c>
    </row>
    <row r="6" spans="2:8" s="76" customFormat="1" ht="13.05" customHeight="1">
      <c r="B6" s="237" t="s">
        <v>516</v>
      </c>
      <c r="C6" s="148"/>
      <c r="D6" s="148">
        <v>150</v>
      </c>
      <c r="E6" s="148">
        <v>150</v>
      </c>
      <c r="F6" s="148">
        <v>450</v>
      </c>
      <c r="G6" s="148">
        <v>600</v>
      </c>
      <c r="H6" s="148">
        <v>600</v>
      </c>
    </row>
    <row r="7" spans="2:8" s="76" customFormat="1" ht="13.05" customHeight="1">
      <c r="B7" s="237" t="s">
        <v>517</v>
      </c>
      <c r="C7" s="148"/>
      <c r="D7" s="148">
        <v>200</v>
      </c>
      <c r="E7" s="148">
        <v>200</v>
      </c>
      <c r="F7" s="148">
        <v>500</v>
      </c>
      <c r="G7" s="148">
        <v>800</v>
      </c>
      <c r="H7" s="148">
        <v>800</v>
      </c>
    </row>
    <row r="8" spans="2:8" s="76" customFormat="1" ht="13.05" customHeight="1">
      <c r="B8" s="237" t="s">
        <v>518</v>
      </c>
      <c r="C8" s="148"/>
      <c r="D8" s="148"/>
      <c r="E8" s="148">
        <v>300</v>
      </c>
      <c r="F8" s="148">
        <v>600</v>
      </c>
      <c r="G8" s="148">
        <v>900</v>
      </c>
      <c r="H8" s="148">
        <v>1200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Exh 1 Eng</vt:lpstr>
      <vt:lpstr>Anex 1 Esp</vt:lpstr>
      <vt:lpstr>Anex 1 Port</vt:lpstr>
      <vt:lpstr>Fig 1-3</vt:lpstr>
      <vt:lpstr>Questions</vt:lpstr>
      <vt:lpstr>Anexo 2</vt:lpstr>
      <vt:lpstr>Anexo 3 </vt:lpstr>
      <vt:lpstr>Planilha1</vt:lpstr>
      <vt:lpstr>'Anex 1 Esp'!Area_de_impressao</vt:lpstr>
      <vt:lpstr>'Anex 1 Port'!Area_de_impressao</vt:lpstr>
      <vt:lpstr>'Anexo 2'!Area_de_impressao</vt:lpstr>
      <vt:lpstr>'Anexo 3 '!Area_de_impressao</vt:lpstr>
      <vt:lpstr>'Exh 1 Eng'!Area_de_impressao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MARTINEZ-ABASCAL, Eduardo</dc:creator>
  <cp:lastModifiedBy>Oscar Simoes</cp:lastModifiedBy>
  <cp:lastPrinted>2019-04-05T23:20:29Z</cp:lastPrinted>
  <dcterms:created xsi:type="dcterms:W3CDTF">2004-05-08T10:13:57Z</dcterms:created>
  <dcterms:modified xsi:type="dcterms:W3CDTF">2020-03-24T01:13:53Z</dcterms:modified>
</cp:coreProperties>
</file>