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simoes\OneDrive\Documentos\Profissional\01 - ISE\07 - Traduções\Livros\Finanças para Gestores\Planilhas Abascal\"/>
    </mc:Choice>
  </mc:AlternateContent>
  <xr:revisionPtr revIDLastSave="119" documentId="13_ncr:4000b_{398AEB49-CF47-47DC-9321-D4093D8FE882}" xr6:coauthVersionLast="36" xr6:coauthVersionMax="36" xr10:uidLastSave="{F5FF3EF4-9E0E-4559-A1FD-D97129BFF78B}"/>
  <bookViews>
    <workbookView xWindow="-10" yWindow="-10" windowWidth="15480" windowHeight="9760" firstSheet="6" activeTab="9" xr2:uid="{00000000-000D-0000-FFFF-FFFF00000000}"/>
  </bookViews>
  <sheets>
    <sheet name="Exhibit 1" sheetId="11" r:id="rId1"/>
    <sheet name="Exhibit 2" sheetId="12" r:id="rId2"/>
    <sheet name="Exh1 TO DO" sheetId="13" r:id="rId3"/>
    <sheet name="Exh2 TO DO" sheetId="14" r:id="rId4"/>
    <sheet name="Anexo 1 ES" sheetId="5" r:id="rId5"/>
    <sheet name="Anexo 2 ES" sheetId="8" r:id="rId6"/>
    <sheet name="Anex1 Resolver ES" sheetId="9" r:id="rId7"/>
    <sheet name="Anex2 Resolver ES" sheetId="10" r:id="rId8"/>
    <sheet name="Anexo 1 PT" sheetId="15" r:id="rId9"/>
    <sheet name="Anexo 2 PT" sheetId="16" r:id="rId10"/>
    <sheet name="Anex1 FAZER PT" sheetId="17" r:id="rId11"/>
    <sheet name="Anex2 FAZER PT" sheetId="18" r:id="rId12"/>
  </sheets>
  <definedNames>
    <definedName name="_xlnm.Print_Area" localSheetId="10">'Anex1 FAZER PT'!$A$1:$H$79</definedName>
    <definedName name="_xlnm.Print_Area" localSheetId="6">'Anex1 Resolver ES'!$A$1:$H$79</definedName>
    <definedName name="_xlnm.Print_Area" localSheetId="11">'Anex2 FAZER PT'!$A$1:$G$79</definedName>
    <definedName name="_xlnm.Print_Area" localSheetId="7">'Anex2 Resolver ES'!$A$1:$G$79</definedName>
    <definedName name="_xlnm.Print_Area" localSheetId="4">'Anexo 1 ES'!$A$1:$H$79</definedName>
    <definedName name="_xlnm.Print_Area" localSheetId="8">'Anexo 1 PT'!$A$1:$H$79</definedName>
    <definedName name="_xlnm.Print_Area" localSheetId="5">'Anexo 2 ES'!$A$1:$G$79</definedName>
    <definedName name="_xlnm.Print_Area" localSheetId="9">'Anexo 2 PT'!$A$1:$G$79</definedName>
    <definedName name="_xlnm.Print_Area" localSheetId="2">'Exh1 TO DO'!$A$1:$H$79</definedName>
    <definedName name="_xlnm.Print_Area" localSheetId="3">'Exh2 TO DO'!$A$1:$G$79</definedName>
    <definedName name="_xlnm.Print_Area" localSheetId="0">'Exhibit 1'!$A$1:$H$79</definedName>
    <definedName name="_xlnm.Print_Area" localSheetId="1">'Exhibit 2'!$A$1:$G$79</definedName>
    <definedName name="solver_adj" localSheetId="10" hidden="1">'Anex1 FAZER PT'!$D$9</definedName>
    <definedName name="solver_adj" localSheetId="6" hidden="1">'Anex1 Resolver ES'!$D$9</definedName>
    <definedName name="solver_adj" localSheetId="11" hidden="1">'Anex2 FAZER PT'!$D$9</definedName>
    <definedName name="solver_adj" localSheetId="7" hidden="1">'Anex2 Resolver ES'!$D$9</definedName>
    <definedName name="solver_adj" localSheetId="4" hidden="1">'Anexo 1 ES'!$D$9</definedName>
    <definedName name="solver_adj" localSheetId="8" hidden="1">'Anexo 1 PT'!$D$9</definedName>
    <definedName name="solver_adj" localSheetId="5" hidden="1">'Anexo 2 ES'!$D$9</definedName>
    <definedName name="solver_adj" localSheetId="9" hidden="1">'Anexo 2 PT'!$D$9</definedName>
    <definedName name="solver_adj" localSheetId="2" hidden="1">'Exh1 TO DO'!$D$9</definedName>
    <definedName name="solver_adj" localSheetId="3" hidden="1">'Exh2 TO DO'!$D$9</definedName>
    <definedName name="solver_adj" localSheetId="0" hidden="1">'Exhibit 1'!$D$9</definedName>
    <definedName name="solver_adj" localSheetId="1" hidden="1">'Exhibit 2'!$D$9</definedName>
    <definedName name="solver_cvg" localSheetId="10" hidden="1">0.0001</definedName>
    <definedName name="solver_cvg" localSheetId="6" hidden="1">0.0001</definedName>
    <definedName name="solver_cvg" localSheetId="11" hidden="1">0.0001</definedName>
    <definedName name="solver_cvg" localSheetId="7" hidden="1">0.0001</definedName>
    <definedName name="solver_cvg" localSheetId="4" hidden="1">0.0001</definedName>
    <definedName name="solver_cvg" localSheetId="8" hidden="1">0.0001</definedName>
    <definedName name="solver_cvg" localSheetId="5" hidden="1">0.0001</definedName>
    <definedName name="solver_cvg" localSheetId="9" hidden="1">0.0001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cvg" localSheetId="1" hidden="1">0.0001</definedName>
    <definedName name="solver_drv" localSheetId="10" hidden="1">1</definedName>
    <definedName name="solver_drv" localSheetId="6" hidden="1">1</definedName>
    <definedName name="solver_drv" localSheetId="11" hidden="1">1</definedName>
    <definedName name="solver_drv" localSheetId="7" hidden="1">1</definedName>
    <definedName name="solver_drv" localSheetId="4" hidden="1">1</definedName>
    <definedName name="solver_drv" localSheetId="8" hidden="1">1</definedName>
    <definedName name="solver_drv" localSheetId="5" hidden="1">1</definedName>
    <definedName name="solver_drv" localSheetId="9" hidden="1">1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drv" localSheetId="1" hidden="1">1</definedName>
    <definedName name="solver_est" localSheetId="10" hidden="1">1</definedName>
    <definedName name="solver_est" localSheetId="6" hidden="1">1</definedName>
    <definedName name="solver_est" localSheetId="11" hidden="1">1</definedName>
    <definedName name="solver_est" localSheetId="7" hidden="1">1</definedName>
    <definedName name="solver_est" localSheetId="4" hidden="1">1</definedName>
    <definedName name="solver_est" localSheetId="8" hidden="1">1</definedName>
    <definedName name="solver_est" localSheetId="5" hidden="1">1</definedName>
    <definedName name="solver_est" localSheetId="9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est" localSheetId="1" hidden="1">1</definedName>
    <definedName name="solver_itr" localSheetId="10" hidden="1">100</definedName>
    <definedName name="solver_itr" localSheetId="6" hidden="1">100</definedName>
    <definedName name="solver_itr" localSheetId="11" hidden="1">100</definedName>
    <definedName name="solver_itr" localSheetId="7" hidden="1">100</definedName>
    <definedName name="solver_itr" localSheetId="4" hidden="1">100</definedName>
    <definedName name="solver_itr" localSheetId="8" hidden="1">100</definedName>
    <definedName name="solver_itr" localSheetId="5" hidden="1">100</definedName>
    <definedName name="solver_itr" localSheetId="9" hidden="1">100</definedName>
    <definedName name="solver_itr" localSheetId="2" hidden="1">100</definedName>
    <definedName name="solver_itr" localSheetId="3" hidden="1">100</definedName>
    <definedName name="solver_itr" localSheetId="0" hidden="1">100</definedName>
    <definedName name="solver_itr" localSheetId="1" hidden="1">100</definedName>
    <definedName name="solver_lin" localSheetId="10" hidden="1">2</definedName>
    <definedName name="solver_lin" localSheetId="6" hidden="1">2</definedName>
    <definedName name="solver_lin" localSheetId="11" hidden="1">2</definedName>
    <definedName name="solver_lin" localSheetId="7" hidden="1">2</definedName>
    <definedName name="solver_lin" localSheetId="4" hidden="1">2</definedName>
    <definedName name="solver_lin" localSheetId="8" hidden="1">2</definedName>
    <definedName name="solver_lin" localSheetId="5" hidden="1">2</definedName>
    <definedName name="solver_lin" localSheetId="9" hidden="1">2</definedName>
    <definedName name="solver_lin" localSheetId="2" hidden="1">2</definedName>
    <definedName name="solver_lin" localSheetId="3" hidden="1">2</definedName>
    <definedName name="solver_lin" localSheetId="0" hidden="1">2</definedName>
    <definedName name="solver_lin" localSheetId="1" hidden="1">2</definedName>
    <definedName name="solver_neg" localSheetId="10" hidden="1">2</definedName>
    <definedName name="solver_neg" localSheetId="6" hidden="1">2</definedName>
    <definedName name="solver_neg" localSheetId="11" hidden="1">2</definedName>
    <definedName name="solver_neg" localSheetId="7" hidden="1">2</definedName>
    <definedName name="solver_neg" localSheetId="4" hidden="1">2</definedName>
    <definedName name="solver_neg" localSheetId="8" hidden="1">2</definedName>
    <definedName name="solver_neg" localSheetId="5" hidden="1">2</definedName>
    <definedName name="solver_neg" localSheetId="9" hidden="1">2</definedName>
    <definedName name="solver_neg" localSheetId="2" hidden="1">2</definedName>
    <definedName name="solver_neg" localSheetId="3" hidden="1">2</definedName>
    <definedName name="solver_neg" localSheetId="0" hidden="1">2</definedName>
    <definedName name="solver_neg" localSheetId="1" hidden="1">2</definedName>
    <definedName name="solver_num" localSheetId="10" hidden="1">0</definedName>
    <definedName name="solver_num" localSheetId="6" hidden="1">0</definedName>
    <definedName name="solver_num" localSheetId="11" hidden="1">0</definedName>
    <definedName name="solver_num" localSheetId="7" hidden="1">0</definedName>
    <definedName name="solver_num" localSheetId="4" hidden="1">0</definedName>
    <definedName name="solver_num" localSheetId="8" hidden="1">0</definedName>
    <definedName name="solver_num" localSheetId="5" hidden="1">0</definedName>
    <definedName name="solver_num" localSheetId="9" hidden="1">0</definedName>
    <definedName name="solver_num" localSheetId="2" hidden="1">0</definedName>
    <definedName name="solver_num" localSheetId="3" hidden="1">0</definedName>
    <definedName name="solver_num" localSheetId="0" hidden="1">0</definedName>
    <definedName name="solver_num" localSheetId="1" hidden="1">0</definedName>
    <definedName name="solver_nwt" localSheetId="10" hidden="1">1</definedName>
    <definedName name="solver_nwt" localSheetId="6" hidden="1">1</definedName>
    <definedName name="solver_nwt" localSheetId="11" hidden="1">1</definedName>
    <definedName name="solver_nwt" localSheetId="7" hidden="1">1</definedName>
    <definedName name="solver_nwt" localSheetId="4" hidden="1">1</definedName>
    <definedName name="solver_nwt" localSheetId="8" hidden="1">1</definedName>
    <definedName name="solver_nwt" localSheetId="5" hidden="1">1</definedName>
    <definedName name="solver_nwt" localSheetId="9" hidden="1">1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nwt" localSheetId="1" hidden="1">1</definedName>
    <definedName name="solver_opt" localSheetId="10" hidden="1">'Anex1 FAZER PT'!$D$14</definedName>
    <definedName name="solver_opt" localSheetId="6" hidden="1">'Anex1 Resolver ES'!$D$14</definedName>
    <definedName name="solver_opt" localSheetId="11" hidden="1">'Anex2 FAZER PT'!$D$14</definedName>
    <definedName name="solver_opt" localSheetId="7" hidden="1">'Anex2 Resolver ES'!$D$14</definedName>
    <definedName name="solver_opt" localSheetId="4" hidden="1">'Anexo 1 ES'!$D$14</definedName>
    <definedName name="solver_opt" localSheetId="8" hidden="1">'Anexo 1 PT'!$D$14</definedName>
    <definedName name="solver_opt" localSheetId="5" hidden="1">'Anexo 2 ES'!$D$14</definedName>
    <definedName name="solver_opt" localSheetId="9" hidden="1">'Anexo 2 PT'!$D$14</definedName>
    <definedName name="solver_opt" localSheetId="2" hidden="1">'Exh1 TO DO'!$D$14</definedName>
    <definedName name="solver_opt" localSheetId="3" hidden="1">'Exh2 TO DO'!$D$14</definedName>
    <definedName name="solver_opt" localSheetId="0" hidden="1">'Exhibit 1'!$D$14</definedName>
    <definedName name="solver_opt" localSheetId="1" hidden="1">'Exhibit 2'!$D$14</definedName>
    <definedName name="solver_pre" localSheetId="10" hidden="1">0.000001</definedName>
    <definedName name="solver_pre" localSheetId="6" hidden="1">0.000001</definedName>
    <definedName name="solver_pre" localSheetId="11" hidden="1">0.000001</definedName>
    <definedName name="solver_pre" localSheetId="7" hidden="1">0.000001</definedName>
    <definedName name="solver_pre" localSheetId="4" hidden="1">0.000001</definedName>
    <definedName name="solver_pre" localSheetId="8" hidden="1">0.000001</definedName>
    <definedName name="solver_pre" localSheetId="5" hidden="1">0.000001</definedName>
    <definedName name="solver_pre" localSheetId="9" hidden="1">0.000001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pre" localSheetId="1" hidden="1">0.000001</definedName>
    <definedName name="solver_scl" localSheetId="10" hidden="1">2</definedName>
    <definedName name="solver_scl" localSheetId="6" hidden="1">2</definedName>
    <definedName name="solver_scl" localSheetId="11" hidden="1">2</definedName>
    <definedName name="solver_scl" localSheetId="7" hidden="1">2</definedName>
    <definedName name="solver_scl" localSheetId="4" hidden="1">2</definedName>
    <definedName name="solver_scl" localSheetId="8" hidden="1">2</definedName>
    <definedName name="solver_scl" localSheetId="5" hidden="1">2</definedName>
    <definedName name="solver_scl" localSheetId="9" hidden="1">2</definedName>
    <definedName name="solver_scl" localSheetId="2" hidden="1">2</definedName>
    <definedName name="solver_scl" localSheetId="3" hidden="1">2</definedName>
    <definedName name="solver_scl" localSheetId="0" hidden="1">2</definedName>
    <definedName name="solver_scl" localSheetId="1" hidden="1">2</definedName>
    <definedName name="solver_sho" localSheetId="10" hidden="1">2</definedName>
    <definedName name="solver_sho" localSheetId="6" hidden="1">2</definedName>
    <definedName name="solver_sho" localSheetId="11" hidden="1">2</definedName>
    <definedName name="solver_sho" localSheetId="7" hidden="1">2</definedName>
    <definedName name="solver_sho" localSheetId="4" hidden="1">2</definedName>
    <definedName name="solver_sho" localSheetId="8" hidden="1">2</definedName>
    <definedName name="solver_sho" localSheetId="5" hidden="1">2</definedName>
    <definedName name="solver_sho" localSheetId="9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sho" localSheetId="1" hidden="1">2</definedName>
    <definedName name="solver_tim" localSheetId="10" hidden="1">100</definedName>
    <definedName name="solver_tim" localSheetId="6" hidden="1">100</definedName>
    <definedName name="solver_tim" localSheetId="11" hidden="1">100</definedName>
    <definedName name="solver_tim" localSheetId="7" hidden="1">100</definedName>
    <definedName name="solver_tim" localSheetId="4" hidden="1">100</definedName>
    <definedName name="solver_tim" localSheetId="8" hidden="1">100</definedName>
    <definedName name="solver_tim" localSheetId="5" hidden="1">100</definedName>
    <definedName name="solver_tim" localSheetId="9" hidden="1">100</definedName>
    <definedName name="solver_tim" localSheetId="2" hidden="1">100</definedName>
    <definedName name="solver_tim" localSheetId="3" hidden="1">100</definedName>
    <definedName name="solver_tim" localSheetId="0" hidden="1">100</definedName>
    <definedName name="solver_tim" localSheetId="1" hidden="1">100</definedName>
    <definedName name="solver_tol" localSheetId="10" hidden="1">0.05</definedName>
    <definedName name="solver_tol" localSheetId="6" hidden="1">0.05</definedName>
    <definedName name="solver_tol" localSheetId="11" hidden="1">0.05</definedName>
    <definedName name="solver_tol" localSheetId="7" hidden="1">0.05</definedName>
    <definedName name="solver_tol" localSheetId="4" hidden="1">0.05</definedName>
    <definedName name="solver_tol" localSheetId="8" hidden="1">0.05</definedName>
    <definedName name="solver_tol" localSheetId="5" hidden="1">0.05</definedName>
    <definedName name="solver_tol" localSheetId="9" hidden="1">0.05</definedName>
    <definedName name="solver_tol" localSheetId="2" hidden="1">0.05</definedName>
    <definedName name="solver_tol" localSheetId="3" hidden="1">0.05</definedName>
    <definedName name="solver_tol" localSheetId="0" hidden="1">0.05</definedName>
    <definedName name="solver_tol" localSheetId="1" hidden="1">0.05</definedName>
    <definedName name="solver_typ" localSheetId="10" hidden="1">3</definedName>
    <definedName name="solver_typ" localSheetId="6" hidden="1">3</definedName>
    <definedName name="solver_typ" localSheetId="11" hidden="1">3</definedName>
    <definedName name="solver_typ" localSheetId="7" hidden="1">3</definedName>
    <definedName name="solver_typ" localSheetId="4" hidden="1">3</definedName>
    <definedName name="solver_typ" localSheetId="8" hidden="1">3</definedName>
    <definedName name="solver_typ" localSheetId="5" hidden="1">3</definedName>
    <definedName name="solver_typ" localSheetId="9" hidden="1">3</definedName>
    <definedName name="solver_typ" localSheetId="2" hidden="1">3</definedName>
    <definedName name="solver_typ" localSheetId="3" hidden="1">3</definedName>
    <definedName name="solver_typ" localSheetId="0" hidden="1">3</definedName>
    <definedName name="solver_typ" localSheetId="1" hidden="1">3</definedName>
    <definedName name="solver_val" localSheetId="10" hidden="1">2000</definedName>
    <definedName name="solver_val" localSheetId="6" hidden="1">2000</definedName>
    <definedName name="solver_val" localSheetId="11" hidden="1">2000</definedName>
    <definedName name="solver_val" localSheetId="7" hidden="1">2000</definedName>
    <definedName name="solver_val" localSheetId="4" hidden="1">2000</definedName>
    <definedName name="solver_val" localSheetId="8" hidden="1">2000</definedName>
    <definedName name="solver_val" localSheetId="5" hidden="1">2000</definedName>
    <definedName name="solver_val" localSheetId="9" hidden="1">2000</definedName>
    <definedName name="solver_val" localSheetId="2" hidden="1">2000</definedName>
    <definedName name="solver_val" localSheetId="3" hidden="1">2000</definedName>
    <definedName name="solver_val" localSheetId="0" hidden="1">2000</definedName>
    <definedName name="solver_val" localSheetId="1" hidden="1">2000</definedName>
  </definedNames>
  <calcPr calcId="191029" iterate="1" calcCompleted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8" i="18" l="1"/>
  <c r="E131" i="18" l="1"/>
  <c r="D131" i="18"/>
  <c r="C131" i="18"/>
  <c r="G131" i="18" s="1"/>
  <c r="E125" i="18"/>
  <c r="E124" i="18"/>
  <c r="D124" i="18"/>
  <c r="C124" i="18"/>
  <c r="G124" i="18" s="1"/>
  <c r="E123" i="18"/>
  <c r="D123" i="18"/>
  <c r="D125" i="18" s="1"/>
  <c r="C123" i="18"/>
  <c r="G123" i="18" s="1"/>
  <c r="E120" i="18"/>
  <c r="D120" i="18"/>
  <c r="C120" i="18"/>
  <c r="G120" i="18" s="1"/>
  <c r="E119" i="18"/>
  <c r="D119" i="18"/>
  <c r="D130" i="18" s="1"/>
  <c r="C119" i="18"/>
  <c r="C130" i="18" s="1"/>
  <c r="E118" i="18"/>
  <c r="D118" i="18"/>
  <c r="D121" i="18" s="1"/>
  <c r="C118" i="18"/>
  <c r="C121" i="18" s="1"/>
  <c r="C102" i="18"/>
  <c r="D102" i="18" s="1"/>
  <c r="E102" i="18" s="1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E84" i="18" s="1"/>
  <c r="D80" i="18"/>
  <c r="D84" i="18" s="1"/>
  <c r="C80" i="18"/>
  <c r="C84" i="18" s="1"/>
  <c r="B80" i="18"/>
  <c r="B84" i="18" s="1"/>
  <c r="B75" i="18"/>
  <c r="B73" i="18"/>
  <c r="B68" i="18"/>
  <c r="B131" i="18" s="1"/>
  <c r="B132" i="18" s="1"/>
  <c r="B67" i="18"/>
  <c r="B76" i="18" s="1"/>
  <c r="B29" i="18" s="1"/>
  <c r="B63" i="18"/>
  <c r="B124" i="18" s="1"/>
  <c r="B62" i="18"/>
  <c r="B123" i="18" s="1"/>
  <c r="B60" i="18"/>
  <c r="B59" i="18"/>
  <c r="B120" i="18" s="1"/>
  <c r="B58" i="18"/>
  <c r="B119" i="18" s="1"/>
  <c r="B130" i="18" s="1"/>
  <c r="B57" i="18"/>
  <c r="B118" i="18" s="1"/>
  <c r="F56" i="18"/>
  <c r="B56" i="18"/>
  <c r="B33" i="18"/>
  <c r="E19" i="18"/>
  <c r="D19" i="18"/>
  <c r="C19" i="18"/>
  <c r="H13" i="18"/>
  <c r="H10" i="18"/>
  <c r="H8" i="18"/>
  <c r="H5" i="18"/>
  <c r="B5" i="18"/>
  <c r="B4" i="18"/>
  <c r="B6" i="18" s="1"/>
  <c r="H3" i="18"/>
  <c r="H2" i="18"/>
  <c r="C2" i="18"/>
  <c r="I2" i="18" s="1"/>
  <c r="F131" i="17"/>
  <c r="E131" i="17"/>
  <c r="D131" i="17"/>
  <c r="C131" i="17"/>
  <c r="C132" i="17" s="1"/>
  <c r="B131" i="17"/>
  <c r="F124" i="17"/>
  <c r="E124" i="17"/>
  <c r="D124" i="17"/>
  <c r="C124" i="17"/>
  <c r="H124" i="17" s="1"/>
  <c r="B124" i="17"/>
  <c r="F123" i="17"/>
  <c r="H123" i="17" s="1"/>
  <c r="E123" i="17"/>
  <c r="D123" i="17"/>
  <c r="C123" i="17"/>
  <c r="C125" i="17" s="1"/>
  <c r="B123" i="17"/>
  <c r="B125" i="17" s="1"/>
  <c r="F120" i="17"/>
  <c r="E120" i="17"/>
  <c r="D120" i="17"/>
  <c r="C120" i="17"/>
  <c r="B120" i="17"/>
  <c r="F119" i="17"/>
  <c r="F130" i="17" s="1"/>
  <c r="E119" i="17"/>
  <c r="E130" i="17" s="1"/>
  <c r="D119" i="17"/>
  <c r="D130" i="17" s="1"/>
  <c r="D132" i="17" s="1"/>
  <c r="C119" i="17"/>
  <c r="C130" i="17" s="1"/>
  <c r="B119" i="17"/>
  <c r="B130" i="17" s="1"/>
  <c r="C102" i="17"/>
  <c r="D102" i="17" s="1"/>
  <c r="E102" i="17" s="1"/>
  <c r="F102" i="17" s="1"/>
  <c r="C100" i="17"/>
  <c r="D100" i="17" s="1"/>
  <c r="E100" i="17" s="1"/>
  <c r="F100" i="17" s="1"/>
  <c r="B84" i="17"/>
  <c r="B83" i="17"/>
  <c r="B85" i="17" s="1"/>
  <c r="F57" i="17"/>
  <c r="F118" i="17" s="1"/>
  <c r="E57" i="17"/>
  <c r="E118" i="17" s="1"/>
  <c r="E121" i="17" s="1"/>
  <c r="D57" i="17"/>
  <c r="D118" i="17" s="1"/>
  <c r="C57" i="17"/>
  <c r="C118" i="17" s="1"/>
  <c r="C121" i="17" s="1"/>
  <c r="B57" i="17"/>
  <c r="B118" i="17" s="1"/>
  <c r="B121" i="17" s="1"/>
  <c r="H56" i="17"/>
  <c r="B56" i="17"/>
  <c r="B45" i="17"/>
  <c r="B42" i="17"/>
  <c r="B35" i="17"/>
  <c r="B80" i="17" s="1"/>
  <c r="B33" i="17"/>
  <c r="F13" i="17"/>
  <c r="E13" i="17"/>
  <c r="D13" i="17"/>
  <c r="C13" i="17"/>
  <c r="B13" i="17"/>
  <c r="I13" i="17" s="1"/>
  <c r="I10" i="17"/>
  <c r="I8" i="17"/>
  <c r="B5" i="17"/>
  <c r="I5" i="17" s="1"/>
  <c r="B4" i="17"/>
  <c r="I4" i="17" s="1"/>
  <c r="I3" i="17"/>
  <c r="C3" i="17"/>
  <c r="C83" i="17" s="1"/>
  <c r="I2" i="17"/>
  <c r="C2" i="17"/>
  <c r="C56" i="17" s="1"/>
  <c r="C102" i="16"/>
  <c r="D102" i="16" s="1"/>
  <c r="E102" i="16" s="1"/>
  <c r="B83" i="16"/>
  <c r="B82" i="16"/>
  <c r="B81" i="16"/>
  <c r="B80" i="16"/>
  <c r="B84" i="16" s="1"/>
  <c r="B75" i="16"/>
  <c r="B73" i="16"/>
  <c r="B68" i="16"/>
  <c r="B132" i="16" s="1"/>
  <c r="B63" i="16"/>
  <c r="B125" i="16" s="1"/>
  <c r="B62" i="16"/>
  <c r="B59" i="16"/>
  <c r="B121" i="16" s="1"/>
  <c r="B58" i="16"/>
  <c r="B67" i="16" s="1"/>
  <c r="B76" i="16" s="1"/>
  <c r="B29" i="16" s="1"/>
  <c r="E57" i="16"/>
  <c r="D57" i="16"/>
  <c r="D119" i="16" s="1"/>
  <c r="C57" i="16"/>
  <c r="C119" i="16" s="1"/>
  <c r="G119" i="16" s="1"/>
  <c r="B57" i="16"/>
  <c r="B60" i="16" s="1"/>
  <c r="F56" i="16"/>
  <c r="B56" i="16"/>
  <c r="C48" i="16"/>
  <c r="C47" i="16"/>
  <c r="D47" i="16" s="1"/>
  <c r="C38" i="16"/>
  <c r="C59" i="16" s="1"/>
  <c r="C121" i="16" s="1"/>
  <c r="G121" i="16" s="1"/>
  <c r="C35" i="16"/>
  <c r="F34" i="16"/>
  <c r="B33" i="16"/>
  <c r="E27" i="16"/>
  <c r="D27" i="16"/>
  <c r="C27" i="16"/>
  <c r="E19" i="16"/>
  <c r="D19" i="16"/>
  <c r="C19" i="16"/>
  <c r="H13" i="16"/>
  <c r="H10" i="16"/>
  <c r="D10" i="16"/>
  <c r="E10" i="16" s="1"/>
  <c r="H8" i="16"/>
  <c r="C8" i="16"/>
  <c r="B5" i="16"/>
  <c r="H5" i="16" s="1"/>
  <c r="B4" i="16"/>
  <c r="B74" i="16" s="1"/>
  <c r="H3" i="16"/>
  <c r="C3" i="16"/>
  <c r="I10" i="16" s="1"/>
  <c r="H2" i="16"/>
  <c r="D2" i="16"/>
  <c r="J2" i="16" s="1"/>
  <c r="C2" i="16"/>
  <c r="I2" i="16" s="1"/>
  <c r="C102" i="15"/>
  <c r="D102" i="15" s="1"/>
  <c r="E102" i="15" s="1"/>
  <c r="F102" i="15" s="1"/>
  <c r="C100" i="15"/>
  <c r="D100" i="15" s="1"/>
  <c r="E100" i="15" s="1"/>
  <c r="F100" i="15" s="1"/>
  <c r="B84" i="15"/>
  <c r="B85" i="15" s="1"/>
  <c r="B83" i="15"/>
  <c r="F59" i="15"/>
  <c r="F121" i="15" s="1"/>
  <c r="E59" i="15"/>
  <c r="E121" i="15" s="1"/>
  <c r="D59" i="15"/>
  <c r="D121" i="15" s="1"/>
  <c r="C59" i="15"/>
  <c r="C121" i="15" s="1"/>
  <c r="B59" i="15"/>
  <c r="B121" i="15" s="1"/>
  <c r="F57" i="15"/>
  <c r="F119" i="15" s="1"/>
  <c r="E57" i="15"/>
  <c r="E119" i="15" s="1"/>
  <c r="D57" i="15"/>
  <c r="D119" i="15" s="1"/>
  <c r="C57" i="15"/>
  <c r="B57" i="15"/>
  <c r="B119" i="15" s="1"/>
  <c r="H56" i="15"/>
  <c r="B56" i="15"/>
  <c r="C47" i="15"/>
  <c r="H44" i="15"/>
  <c r="H43" i="15"/>
  <c r="B42" i="15"/>
  <c r="B75" i="15" s="1"/>
  <c r="H38" i="15"/>
  <c r="B35" i="15"/>
  <c r="B80" i="15" s="1"/>
  <c r="H34" i="15"/>
  <c r="B33" i="15"/>
  <c r="F27" i="15"/>
  <c r="E27" i="15"/>
  <c r="D27" i="15"/>
  <c r="C27" i="15"/>
  <c r="B27" i="15"/>
  <c r="F22" i="15"/>
  <c r="E22" i="15"/>
  <c r="D22" i="15"/>
  <c r="C22" i="15"/>
  <c r="B21" i="15"/>
  <c r="F19" i="15"/>
  <c r="E19" i="15"/>
  <c r="D19" i="15"/>
  <c r="C19" i="15"/>
  <c r="I10" i="15"/>
  <c r="I8" i="15"/>
  <c r="B5" i="15"/>
  <c r="I5" i="15" s="1"/>
  <c r="B4" i="15"/>
  <c r="I4" i="15" s="1"/>
  <c r="I3" i="15"/>
  <c r="C3" i="15"/>
  <c r="I2" i="15"/>
  <c r="C2" i="15"/>
  <c r="D2" i="15" s="1"/>
  <c r="K2" i="15" s="1"/>
  <c r="C2" i="14"/>
  <c r="H2" i="14"/>
  <c r="H3" i="14"/>
  <c r="I3" i="14"/>
  <c r="J3" i="14"/>
  <c r="K3" i="14"/>
  <c r="B4" i="14"/>
  <c r="H4" i="14"/>
  <c r="I4" i="14"/>
  <c r="J4" i="14"/>
  <c r="K4" i="14"/>
  <c r="B5" i="14"/>
  <c r="H5" i="14" s="1"/>
  <c r="I5" i="14"/>
  <c r="J5" i="14"/>
  <c r="K5" i="14"/>
  <c r="I6" i="14"/>
  <c r="J6" i="14"/>
  <c r="K6" i="14"/>
  <c r="I7" i="14"/>
  <c r="J7" i="14"/>
  <c r="K7" i="14"/>
  <c r="H8" i="14"/>
  <c r="I8" i="14"/>
  <c r="J8" i="14"/>
  <c r="K8" i="14"/>
  <c r="I9" i="14"/>
  <c r="J9" i="14"/>
  <c r="K9" i="14"/>
  <c r="H10" i="14"/>
  <c r="I10" i="14"/>
  <c r="J10" i="14"/>
  <c r="K10" i="14"/>
  <c r="I11" i="14"/>
  <c r="J11" i="14"/>
  <c r="K11" i="14"/>
  <c r="H13" i="14"/>
  <c r="I13" i="14"/>
  <c r="J13" i="14"/>
  <c r="K13" i="14"/>
  <c r="I14" i="14"/>
  <c r="J14" i="14"/>
  <c r="K14" i="14"/>
  <c r="I15" i="14"/>
  <c r="J15" i="14"/>
  <c r="K15" i="14"/>
  <c r="I16" i="14"/>
  <c r="J16" i="14"/>
  <c r="K16" i="14"/>
  <c r="C19" i="14"/>
  <c r="D19" i="14"/>
  <c r="E19" i="14"/>
  <c r="B33" i="14"/>
  <c r="F34" i="14"/>
  <c r="F35" i="14"/>
  <c r="F36" i="14"/>
  <c r="F38" i="14"/>
  <c r="F42" i="14"/>
  <c r="F43" i="14"/>
  <c r="F44" i="14"/>
  <c r="F45" i="14"/>
  <c r="F47" i="14"/>
  <c r="F50" i="14"/>
  <c r="B56" i="14"/>
  <c r="F56" i="14"/>
  <c r="B57" i="14"/>
  <c r="B119" i="14" s="1"/>
  <c r="B58" i="14"/>
  <c r="B59" i="14"/>
  <c r="B121" i="14" s="1"/>
  <c r="B62" i="14"/>
  <c r="B124" i="14" s="1"/>
  <c r="B63" i="14"/>
  <c r="B125" i="14"/>
  <c r="B68" i="14"/>
  <c r="B132" i="14" s="1"/>
  <c r="B73" i="14"/>
  <c r="B75" i="14"/>
  <c r="B80" i="14"/>
  <c r="C80" i="14"/>
  <c r="D80" i="14"/>
  <c r="E80" i="14"/>
  <c r="B81" i="14"/>
  <c r="C81" i="14"/>
  <c r="D81" i="14"/>
  <c r="E81" i="14"/>
  <c r="B82" i="14"/>
  <c r="C82" i="14"/>
  <c r="D82" i="14"/>
  <c r="E82" i="14"/>
  <c r="B83" i="14"/>
  <c r="C83" i="14"/>
  <c r="D83" i="14"/>
  <c r="E83" i="14"/>
  <c r="B84" i="14"/>
  <c r="C84" i="14"/>
  <c r="D84" i="14"/>
  <c r="E84" i="14"/>
  <c r="C102" i="14"/>
  <c r="D102" i="14" s="1"/>
  <c r="E102" i="14" s="1"/>
  <c r="C119" i="14"/>
  <c r="G119" i="14" s="1"/>
  <c r="D119" i="14"/>
  <c r="E119" i="14"/>
  <c r="C120" i="14"/>
  <c r="G120" i="14" s="1"/>
  <c r="D120" i="14"/>
  <c r="D131" i="14" s="1"/>
  <c r="E120" i="14"/>
  <c r="E131" i="14" s="1"/>
  <c r="C121" i="14"/>
  <c r="D121" i="14"/>
  <c r="E121" i="14"/>
  <c r="E122" i="14"/>
  <c r="C124" i="14"/>
  <c r="G124" i="14" s="1"/>
  <c r="D124" i="14"/>
  <c r="E124" i="14"/>
  <c r="C125" i="14"/>
  <c r="D125" i="14"/>
  <c r="E125" i="14"/>
  <c r="C132" i="14"/>
  <c r="G132" i="14" s="1"/>
  <c r="D132" i="14"/>
  <c r="E132" i="14"/>
  <c r="C2" i="13"/>
  <c r="D2" i="13" s="1"/>
  <c r="I2" i="13"/>
  <c r="C3" i="13"/>
  <c r="J8" i="13" s="1"/>
  <c r="I3" i="13"/>
  <c r="B4" i="13"/>
  <c r="I4" i="13" s="1"/>
  <c r="B5" i="13"/>
  <c r="I5" i="13" s="1"/>
  <c r="I8" i="13"/>
  <c r="I10" i="13"/>
  <c r="B33" i="13"/>
  <c r="C33" i="13"/>
  <c r="B35" i="13"/>
  <c r="B42" i="13"/>
  <c r="C42" i="13"/>
  <c r="D42" i="13"/>
  <c r="E42" i="13"/>
  <c r="F42" i="13"/>
  <c r="C47" i="13"/>
  <c r="D47" i="13"/>
  <c r="E47" i="13" s="1"/>
  <c r="B56" i="13"/>
  <c r="H56" i="13"/>
  <c r="B80" i="13"/>
  <c r="B82" i="13"/>
  <c r="B83" i="13"/>
  <c r="B84" i="13"/>
  <c r="C101" i="13"/>
  <c r="D101" i="13" s="1"/>
  <c r="E101" i="13" s="1"/>
  <c r="F101" i="13" s="1"/>
  <c r="B116" i="13"/>
  <c r="C116" i="13"/>
  <c r="D116" i="13"/>
  <c r="E116" i="13"/>
  <c r="F116" i="13"/>
  <c r="F119" i="13" s="1"/>
  <c r="B117" i="13"/>
  <c r="B128" i="13" s="1"/>
  <c r="C117" i="13"/>
  <c r="D117" i="13"/>
  <c r="D128" i="13" s="1"/>
  <c r="E117" i="13"/>
  <c r="E128" i="13" s="1"/>
  <c r="F117" i="13"/>
  <c r="F128" i="13" s="1"/>
  <c r="B118" i="13"/>
  <c r="C118" i="13"/>
  <c r="D118" i="13"/>
  <c r="E118" i="13"/>
  <c r="F118" i="13"/>
  <c r="H118" i="13"/>
  <c r="B119" i="13"/>
  <c r="C2" i="12"/>
  <c r="C33" i="12" s="1"/>
  <c r="H2" i="12"/>
  <c r="C3" i="12"/>
  <c r="I3" i="12"/>
  <c r="H3" i="12"/>
  <c r="B4" i="12"/>
  <c r="H4" i="12" s="1"/>
  <c r="B74" i="12"/>
  <c r="B5" i="12"/>
  <c r="H5" i="12" s="1"/>
  <c r="C8" i="12"/>
  <c r="C22" i="12" s="1"/>
  <c r="H8" i="12"/>
  <c r="D10" i="12"/>
  <c r="E10" i="12" s="1"/>
  <c r="H10" i="12"/>
  <c r="I10" i="12"/>
  <c r="H13" i="12"/>
  <c r="C19" i="12"/>
  <c r="D19" i="12"/>
  <c r="E19" i="12"/>
  <c r="C35" i="12"/>
  <c r="C73" i="12" s="1"/>
  <c r="C57" i="12"/>
  <c r="C119" i="12" s="1"/>
  <c r="D57" i="12"/>
  <c r="E57" i="12"/>
  <c r="C27" i="12"/>
  <c r="D27" i="12"/>
  <c r="E27" i="12"/>
  <c r="B58" i="12"/>
  <c r="B120" i="12" s="1"/>
  <c r="B33" i="12"/>
  <c r="F34" i="12"/>
  <c r="C38" i="12"/>
  <c r="C47" i="12"/>
  <c r="D47" i="12"/>
  <c r="C48" i="12"/>
  <c r="C54" i="12" s="1"/>
  <c r="B56" i="12"/>
  <c r="C56" i="12"/>
  <c r="F56" i="12"/>
  <c r="B57" i="12"/>
  <c r="B119" i="12" s="1"/>
  <c r="B59" i="12"/>
  <c r="B62" i="12"/>
  <c r="B63" i="12"/>
  <c r="B125" i="12" s="1"/>
  <c r="B68" i="12"/>
  <c r="B132" i="12" s="1"/>
  <c r="B73" i="12"/>
  <c r="B75" i="12"/>
  <c r="B80" i="12"/>
  <c r="B81" i="12"/>
  <c r="B82" i="12"/>
  <c r="B83" i="12"/>
  <c r="C102" i="12"/>
  <c r="D102" i="12"/>
  <c r="E102" i="12" s="1"/>
  <c r="D119" i="12"/>
  <c r="E119" i="12"/>
  <c r="B121" i="12"/>
  <c r="C2" i="11"/>
  <c r="D2" i="11"/>
  <c r="E2" i="11" s="1"/>
  <c r="L2" i="11" s="1"/>
  <c r="I2" i="11"/>
  <c r="C3" i="11"/>
  <c r="I3" i="11"/>
  <c r="B4" i="11"/>
  <c r="B36" i="11" s="1"/>
  <c r="B81" i="11" s="1"/>
  <c r="C4" i="11"/>
  <c r="J4" i="11" s="1"/>
  <c r="B5" i="11"/>
  <c r="I5" i="11" s="1"/>
  <c r="I8" i="11"/>
  <c r="J8" i="11"/>
  <c r="I10" i="11"/>
  <c r="C19" i="11"/>
  <c r="D19" i="11"/>
  <c r="E19" i="11"/>
  <c r="F19" i="11"/>
  <c r="B21" i="11"/>
  <c r="C22" i="11"/>
  <c r="D22" i="11"/>
  <c r="E22" i="11"/>
  <c r="F22" i="11"/>
  <c r="B57" i="11"/>
  <c r="B116" i="11" s="1"/>
  <c r="B35" i="11"/>
  <c r="B42" i="11"/>
  <c r="B59" i="11"/>
  <c r="B118" i="11" s="1"/>
  <c r="C57" i="11"/>
  <c r="C35" i="11"/>
  <c r="C36" i="11"/>
  <c r="C81" i="11" s="1"/>
  <c r="C59" i="11"/>
  <c r="D57" i="11"/>
  <c r="D116" i="11"/>
  <c r="D59" i="11"/>
  <c r="D118" i="11" s="1"/>
  <c r="E57" i="11"/>
  <c r="E116" i="11" s="1"/>
  <c r="E59" i="11"/>
  <c r="E118" i="11" s="1"/>
  <c r="F57" i="11"/>
  <c r="H57" i="11" s="1"/>
  <c r="F59" i="11"/>
  <c r="F118" i="11" s="1"/>
  <c r="H118" i="11" s="1"/>
  <c r="B27" i="11"/>
  <c r="C27" i="11"/>
  <c r="D27" i="11"/>
  <c r="E27" i="11"/>
  <c r="F27" i="11"/>
  <c r="B33" i="11"/>
  <c r="H34" i="11"/>
  <c r="H38" i="11"/>
  <c r="H43" i="11"/>
  <c r="H44" i="11"/>
  <c r="C47" i="11"/>
  <c r="D47" i="11" s="1"/>
  <c r="B56" i="11"/>
  <c r="H56" i="11"/>
  <c r="H59" i="11"/>
  <c r="C73" i="11"/>
  <c r="C80" i="11"/>
  <c r="B83" i="11"/>
  <c r="B84" i="11"/>
  <c r="C84" i="11"/>
  <c r="C101" i="11"/>
  <c r="D101" i="11"/>
  <c r="E101" i="11" s="1"/>
  <c r="F101" i="11" s="1"/>
  <c r="C118" i="11"/>
  <c r="C2" i="10"/>
  <c r="H2" i="10"/>
  <c r="H3" i="10"/>
  <c r="B4" i="10"/>
  <c r="H4" i="10" s="1"/>
  <c r="B5" i="10"/>
  <c r="H5" i="10" s="1"/>
  <c r="H8" i="10"/>
  <c r="H10" i="10"/>
  <c r="H13" i="10"/>
  <c r="C19" i="10"/>
  <c r="D19" i="10"/>
  <c r="E19" i="10"/>
  <c r="B33" i="10"/>
  <c r="B56" i="10"/>
  <c r="F56" i="10"/>
  <c r="B57" i="10"/>
  <c r="B58" i="10"/>
  <c r="B67" i="10" s="1"/>
  <c r="B59" i="10"/>
  <c r="B120" i="10" s="1"/>
  <c r="B121" i="10" s="1"/>
  <c r="B62" i="10"/>
  <c r="B123" i="10" s="1"/>
  <c r="B63" i="10"/>
  <c r="B68" i="10"/>
  <c r="B131" i="10" s="1"/>
  <c r="B132" i="10" s="1"/>
  <c r="B73" i="10"/>
  <c r="B75" i="10"/>
  <c r="B80" i="10"/>
  <c r="C80" i="10"/>
  <c r="D80" i="10"/>
  <c r="E80" i="10"/>
  <c r="B81" i="10"/>
  <c r="C81" i="10"/>
  <c r="D81" i="10"/>
  <c r="E81" i="10"/>
  <c r="B82" i="10"/>
  <c r="C82" i="10"/>
  <c r="D82" i="10"/>
  <c r="E82" i="10"/>
  <c r="B83" i="10"/>
  <c r="B84" i="10" s="1"/>
  <c r="C83" i="10"/>
  <c r="D83" i="10"/>
  <c r="E83" i="10"/>
  <c r="C102" i="10"/>
  <c r="D102" i="10" s="1"/>
  <c r="E102" i="10"/>
  <c r="B118" i="10"/>
  <c r="C118" i="10"/>
  <c r="G118" i="10" s="1"/>
  <c r="D118" i="10"/>
  <c r="E118" i="10"/>
  <c r="C119" i="10"/>
  <c r="C121" i="10" s="1"/>
  <c r="D119" i="10"/>
  <c r="D130" i="10" s="1"/>
  <c r="E119" i="10"/>
  <c r="E130" i="10" s="1"/>
  <c r="E132" i="10" s="1"/>
  <c r="C120" i="10"/>
  <c r="G120" i="10" s="1"/>
  <c r="D120" i="10"/>
  <c r="D121" i="10" s="1"/>
  <c r="E120" i="10"/>
  <c r="C2" i="9"/>
  <c r="I2" i="9"/>
  <c r="C3" i="9"/>
  <c r="I3" i="9"/>
  <c r="B4" i="9"/>
  <c r="B36" i="9" s="1"/>
  <c r="B81" i="9" s="1"/>
  <c r="B5" i="9"/>
  <c r="I5" i="9" s="1"/>
  <c r="I8" i="9"/>
  <c r="I10" i="9"/>
  <c r="B57" i="9"/>
  <c r="B118" i="9" s="1"/>
  <c r="B121" i="9" s="1"/>
  <c r="B35" i="9"/>
  <c r="B37" i="9" s="1"/>
  <c r="B39" i="9" s="1"/>
  <c r="B42" i="9"/>
  <c r="B82" i="9" s="1"/>
  <c r="C57" i="9"/>
  <c r="D57" i="9"/>
  <c r="D118" i="9" s="1"/>
  <c r="E57" i="9"/>
  <c r="E118" i="9" s="1"/>
  <c r="F57" i="9"/>
  <c r="F118" i="9" s="1"/>
  <c r="B33" i="9"/>
  <c r="B56" i="9"/>
  <c r="H56" i="9"/>
  <c r="B83" i="9"/>
  <c r="B85" i="9" s="1"/>
  <c r="B84" i="9"/>
  <c r="C100" i="9"/>
  <c r="D100" i="9"/>
  <c r="E100" i="9" s="1"/>
  <c r="F100" i="9" s="1"/>
  <c r="C102" i="9"/>
  <c r="D102" i="9" s="1"/>
  <c r="E102" i="9" s="1"/>
  <c r="F102" i="9"/>
  <c r="C118" i="9"/>
  <c r="C121" i="9" s="1"/>
  <c r="B119" i="9"/>
  <c r="B130" i="9" s="1"/>
  <c r="C119" i="9"/>
  <c r="D119" i="9"/>
  <c r="E119" i="9"/>
  <c r="E130" i="9" s="1"/>
  <c r="F119" i="9"/>
  <c r="B120" i="9"/>
  <c r="C120" i="9"/>
  <c r="D120" i="9"/>
  <c r="D121" i="9" s="1"/>
  <c r="E120" i="9"/>
  <c r="F120" i="9"/>
  <c r="C130" i="9"/>
  <c r="C132" i="9" s="1"/>
  <c r="D130" i="9"/>
  <c r="B58" i="8"/>
  <c r="B120" i="8" s="1"/>
  <c r="B67" i="8"/>
  <c r="B76" i="8" s="1"/>
  <c r="B29" i="8"/>
  <c r="C8" i="8"/>
  <c r="C22" i="8" s="1"/>
  <c r="E57" i="8"/>
  <c r="B57" i="8"/>
  <c r="B119" i="8"/>
  <c r="C48" i="8"/>
  <c r="C3" i="5"/>
  <c r="C5" i="5"/>
  <c r="B83" i="5"/>
  <c r="B84" i="5"/>
  <c r="C3" i="8"/>
  <c r="D3" i="8"/>
  <c r="C38" i="8"/>
  <c r="D38" i="8" s="1"/>
  <c r="D59" i="8" s="1"/>
  <c r="D121" i="8" s="1"/>
  <c r="D10" i="8"/>
  <c r="E10" i="8" s="1"/>
  <c r="F34" i="8"/>
  <c r="B68" i="8"/>
  <c r="C2" i="8"/>
  <c r="H2" i="8"/>
  <c r="H3" i="8"/>
  <c r="B4" i="8"/>
  <c r="B5" i="8"/>
  <c r="H5" i="8" s="1"/>
  <c r="H8" i="8"/>
  <c r="H10" i="8"/>
  <c r="C19" i="8"/>
  <c r="D19" i="8"/>
  <c r="E19" i="8"/>
  <c r="B59" i="8"/>
  <c r="B121" i="8" s="1"/>
  <c r="C57" i="8"/>
  <c r="D57" i="8"/>
  <c r="D119" i="8" s="1"/>
  <c r="C27" i="8"/>
  <c r="D27" i="8"/>
  <c r="E27" i="8"/>
  <c r="B33" i="8"/>
  <c r="C47" i="8"/>
  <c r="D47" i="8" s="1"/>
  <c r="E47" i="8" s="1"/>
  <c r="F47" i="8" s="1"/>
  <c r="B56" i="8"/>
  <c r="F56" i="8"/>
  <c r="B73" i="8"/>
  <c r="B75" i="8"/>
  <c r="B80" i="8"/>
  <c r="B81" i="8"/>
  <c r="B84" i="8" s="1"/>
  <c r="B82" i="8"/>
  <c r="B83" i="8"/>
  <c r="C102" i="8"/>
  <c r="D102" i="8" s="1"/>
  <c r="E102" i="8" s="1"/>
  <c r="C119" i="8"/>
  <c r="B4" i="5"/>
  <c r="B36" i="5" s="1"/>
  <c r="B35" i="5"/>
  <c r="B42" i="5"/>
  <c r="C47" i="5"/>
  <c r="D47" i="5" s="1"/>
  <c r="H43" i="5"/>
  <c r="H44" i="5"/>
  <c r="H38" i="5"/>
  <c r="H34" i="5"/>
  <c r="B59" i="5"/>
  <c r="B121" i="5" s="1"/>
  <c r="C59" i="5"/>
  <c r="C121" i="5" s="1"/>
  <c r="D59" i="5"/>
  <c r="D121" i="5" s="1"/>
  <c r="E59" i="5"/>
  <c r="E121" i="5" s="1"/>
  <c r="F59" i="5"/>
  <c r="B57" i="5"/>
  <c r="C57" i="5"/>
  <c r="C119" i="5" s="1"/>
  <c r="D57" i="5"/>
  <c r="D119" i="5" s="1"/>
  <c r="E57" i="5"/>
  <c r="E119" i="5" s="1"/>
  <c r="F57" i="5"/>
  <c r="C2" i="5"/>
  <c r="B5" i="5"/>
  <c r="I4" i="5"/>
  <c r="C27" i="5"/>
  <c r="D27" i="5"/>
  <c r="E27" i="5"/>
  <c r="F27" i="5"/>
  <c r="B27" i="5"/>
  <c r="D22" i="5"/>
  <c r="E22" i="5"/>
  <c r="F22" i="5"/>
  <c r="C22" i="5"/>
  <c r="B21" i="5"/>
  <c r="E19" i="5"/>
  <c r="F19" i="5"/>
  <c r="C102" i="5"/>
  <c r="D102" i="5" s="1"/>
  <c r="E102" i="5" s="1"/>
  <c r="F102" i="5" s="1"/>
  <c r="C100" i="5"/>
  <c r="D100" i="5" s="1"/>
  <c r="E100" i="5" s="1"/>
  <c r="F100" i="5" s="1"/>
  <c r="H56" i="5"/>
  <c r="B56" i="5"/>
  <c r="B33" i="5"/>
  <c r="D19" i="5"/>
  <c r="C19" i="5"/>
  <c r="I10" i="5"/>
  <c r="I8" i="5"/>
  <c r="I3" i="5"/>
  <c r="I2" i="5"/>
  <c r="H13" i="8"/>
  <c r="B62" i="8"/>
  <c r="C13" i="8"/>
  <c r="I13" i="8" s="1"/>
  <c r="B63" i="8"/>
  <c r="B125" i="8" s="1"/>
  <c r="B124" i="8"/>
  <c r="B123" i="9"/>
  <c r="C123" i="9"/>
  <c r="H123" i="9" s="1"/>
  <c r="D123" i="9"/>
  <c r="D125" i="9" s="1"/>
  <c r="E123" i="9"/>
  <c r="F123" i="9"/>
  <c r="B124" i="9"/>
  <c r="C124" i="9"/>
  <c r="D124" i="9"/>
  <c r="E124" i="9"/>
  <c r="F124" i="9"/>
  <c r="B45" i="9"/>
  <c r="B13" i="9" s="1"/>
  <c r="I13" i="9" s="1"/>
  <c r="C13" i="9"/>
  <c r="D13" i="9"/>
  <c r="E13" i="9"/>
  <c r="F13" i="9"/>
  <c r="B131" i="9"/>
  <c r="C131" i="9"/>
  <c r="D131" i="9"/>
  <c r="E131" i="9"/>
  <c r="F131" i="9"/>
  <c r="C123" i="10"/>
  <c r="D123" i="10"/>
  <c r="E123" i="10"/>
  <c r="C124" i="10"/>
  <c r="G124" i="10" s="1"/>
  <c r="D124" i="10"/>
  <c r="E124" i="10"/>
  <c r="E125" i="10"/>
  <c r="C131" i="10"/>
  <c r="D131" i="10"/>
  <c r="E131" i="10"/>
  <c r="G131" i="10"/>
  <c r="B121" i="13"/>
  <c r="C121" i="13"/>
  <c r="C123" i="13"/>
  <c r="D121" i="13"/>
  <c r="E121" i="13"/>
  <c r="F121" i="13"/>
  <c r="B122" i="13"/>
  <c r="B123" i="13" s="1"/>
  <c r="C122" i="13"/>
  <c r="D122" i="13"/>
  <c r="E122" i="13"/>
  <c r="F122" i="13"/>
  <c r="H122" i="13" s="1"/>
  <c r="B45" i="13"/>
  <c r="B13" i="13" s="1"/>
  <c r="I13" i="13"/>
  <c r="C45" i="13"/>
  <c r="D45" i="13"/>
  <c r="D46" i="13" s="1"/>
  <c r="E45" i="13"/>
  <c r="E46" i="13"/>
  <c r="F45" i="13"/>
  <c r="F46" i="13"/>
  <c r="B46" i="13"/>
  <c r="B129" i="13"/>
  <c r="B130" i="13" s="1"/>
  <c r="C129" i="13"/>
  <c r="D129" i="13"/>
  <c r="D130" i="13" s="1"/>
  <c r="E129" i="13"/>
  <c r="F129" i="13"/>
  <c r="H129" i="13" s="1"/>
  <c r="E84" i="10"/>
  <c r="C54" i="8"/>
  <c r="B119" i="5"/>
  <c r="B75" i="5"/>
  <c r="B82" i="5"/>
  <c r="C82" i="9"/>
  <c r="J3" i="9"/>
  <c r="C83" i="9"/>
  <c r="C35" i="9"/>
  <c r="C80" i="9" s="1"/>
  <c r="C84" i="9"/>
  <c r="C5" i="9"/>
  <c r="J5" i="9" s="1"/>
  <c r="J10" i="9"/>
  <c r="D3" i="9"/>
  <c r="C33" i="10"/>
  <c r="C56" i="10"/>
  <c r="I2" i="10"/>
  <c r="D2" i="10"/>
  <c r="K13" i="9"/>
  <c r="C56" i="14"/>
  <c r="D2" i="14"/>
  <c r="D56" i="14" s="1"/>
  <c r="C33" i="14"/>
  <c r="C116" i="11"/>
  <c r="D3" i="11"/>
  <c r="J10" i="11"/>
  <c r="C21" i="11"/>
  <c r="J3" i="11"/>
  <c r="C83" i="11"/>
  <c r="C5" i="11"/>
  <c r="B131" i="8"/>
  <c r="J13" i="9"/>
  <c r="I2" i="14"/>
  <c r="C21" i="5"/>
  <c r="C83" i="5"/>
  <c r="B119" i="10"/>
  <c r="B130" i="10"/>
  <c r="D8" i="8"/>
  <c r="H117" i="13"/>
  <c r="H124" i="9"/>
  <c r="E47" i="11"/>
  <c r="F47" i="11" s="1"/>
  <c r="C33" i="11"/>
  <c r="D126" i="14"/>
  <c r="G119" i="12"/>
  <c r="J2" i="5"/>
  <c r="B74" i="10"/>
  <c r="B6" i="10"/>
  <c r="B7" i="10" s="1"/>
  <c r="H7" i="10" s="1"/>
  <c r="J2" i="11"/>
  <c r="C56" i="11"/>
  <c r="G119" i="8"/>
  <c r="C56" i="8"/>
  <c r="C33" i="8"/>
  <c r="I2" i="8"/>
  <c r="C84" i="5"/>
  <c r="E126" i="14"/>
  <c r="B67" i="12"/>
  <c r="B76" i="12" s="1"/>
  <c r="B29" i="12" s="1"/>
  <c r="B60" i="12"/>
  <c r="H4" i="8"/>
  <c r="F57" i="12"/>
  <c r="H131" i="9"/>
  <c r="D2" i="8"/>
  <c r="D33" i="8" s="1"/>
  <c r="C80" i="12"/>
  <c r="B36" i="13"/>
  <c r="B81" i="13" s="1"/>
  <c r="B85" i="13" s="1"/>
  <c r="C44" i="12"/>
  <c r="C83" i="13"/>
  <c r="H6" i="10"/>
  <c r="E2" i="8"/>
  <c r="K2" i="8" s="1"/>
  <c r="J2" i="8"/>
  <c r="D56" i="8"/>
  <c r="E2" i="10"/>
  <c r="E33" i="10" s="1"/>
  <c r="F130" i="13"/>
  <c r="E8" i="8"/>
  <c r="D22" i="8"/>
  <c r="D5" i="11"/>
  <c r="K5" i="11"/>
  <c r="D4" i="11"/>
  <c r="K8" i="11"/>
  <c r="D84" i="11"/>
  <c r="K3" i="11"/>
  <c r="D21" i="11"/>
  <c r="E3" i="11"/>
  <c r="D83" i="11"/>
  <c r="D35" i="11"/>
  <c r="K10" i="11"/>
  <c r="D4" i="9"/>
  <c r="K4" i="9" s="1"/>
  <c r="K8" i="9"/>
  <c r="D35" i="9"/>
  <c r="D80" i="9" s="1"/>
  <c r="K3" i="9"/>
  <c r="D5" i="9"/>
  <c r="K5" i="9" s="1"/>
  <c r="D83" i="9"/>
  <c r="D84" i="9"/>
  <c r="E3" i="9"/>
  <c r="F3" i="9" s="1"/>
  <c r="D82" i="9"/>
  <c r="K10" i="9"/>
  <c r="B37" i="13"/>
  <c r="B39" i="13" s="1"/>
  <c r="D33" i="14"/>
  <c r="H47" i="11"/>
  <c r="D36" i="11"/>
  <c r="D74" i="11" s="1"/>
  <c r="K4" i="11"/>
  <c r="E84" i="9"/>
  <c r="L3" i="9"/>
  <c r="E4" i="9"/>
  <c r="L8" i="9"/>
  <c r="L13" i="9"/>
  <c r="B9" i="10"/>
  <c r="B11" i="10" s="1"/>
  <c r="E35" i="11"/>
  <c r="E80" i="11" s="1"/>
  <c r="E4" i="11"/>
  <c r="L8" i="11"/>
  <c r="E84" i="11"/>
  <c r="F3" i="11"/>
  <c r="F21" i="11" s="1"/>
  <c r="L10" i="11"/>
  <c r="E21" i="11"/>
  <c r="E5" i="11"/>
  <c r="L5" i="11"/>
  <c r="L3" i="11"/>
  <c r="E83" i="11"/>
  <c r="E22" i="8"/>
  <c r="E56" i="10"/>
  <c r="E56" i="8"/>
  <c r="E33" i="8"/>
  <c r="F84" i="11"/>
  <c r="E36" i="9"/>
  <c r="H9" i="10"/>
  <c r="B77" i="10"/>
  <c r="H11" i="10"/>
  <c r="B14" i="10"/>
  <c r="D5" i="8"/>
  <c r="J5" i="8" s="1"/>
  <c r="D4" i="8"/>
  <c r="J4" i="8" s="1"/>
  <c r="D21" i="8"/>
  <c r="J3" i="8"/>
  <c r="J10" i="8"/>
  <c r="J8" i="8"/>
  <c r="J5" i="5"/>
  <c r="B131" i="12"/>
  <c r="B133" i="12" s="1"/>
  <c r="B122" i="12"/>
  <c r="D13" i="13"/>
  <c r="D56" i="11"/>
  <c r="C4" i="8"/>
  <c r="I4" i="8" s="1"/>
  <c r="C44" i="8"/>
  <c r="B64" i="12"/>
  <c r="B64" i="8"/>
  <c r="C43" i="8"/>
  <c r="J3" i="13"/>
  <c r="K2" i="13"/>
  <c r="C36" i="8"/>
  <c r="C53" i="8" s="1"/>
  <c r="C42" i="8" s="1"/>
  <c r="C74" i="8"/>
  <c r="F83" i="9" l="1"/>
  <c r="F84" i="9"/>
  <c r="F5" i="9"/>
  <c r="M5" i="9" s="1"/>
  <c r="M8" i="9"/>
  <c r="M13" i="9"/>
  <c r="M3" i="9"/>
  <c r="B69" i="10"/>
  <c r="B76" i="10"/>
  <c r="B29" i="10" s="1"/>
  <c r="B132" i="9"/>
  <c r="B81" i="5"/>
  <c r="B74" i="5"/>
  <c r="B58" i="5"/>
  <c r="B120" i="5" s="1"/>
  <c r="B131" i="5" s="1"/>
  <c r="H118" i="9"/>
  <c r="F121" i="9"/>
  <c r="F47" i="13"/>
  <c r="F13" i="13" s="1"/>
  <c r="E13" i="13"/>
  <c r="D6" i="8"/>
  <c r="E33" i="11"/>
  <c r="D33" i="11"/>
  <c r="E82" i="9"/>
  <c r="E83" i="9"/>
  <c r="L10" i="9"/>
  <c r="E2" i="14"/>
  <c r="D85" i="9"/>
  <c r="D6" i="11"/>
  <c r="B6" i="9"/>
  <c r="C85" i="9"/>
  <c r="E123" i="13"/>
  <c r="D125" i="10"/>
  <c r="F125" i="9"/>
  <c r="B125" i="9"/>
  <c r="C59" i="8"/>
  <c r="C121" i="8" s="1"/>
  <c r="G121" i="8" s="1"/>
  <c r="B80" i="9"/>
  <c r="B86" i="9" s="1"/>
  <c r="F116" i="11"/>
  <c r="B84" i="12"/>
  <c r="D8" i="12"/>
  <c r="D2" i="12"/>
  <c r="C82" i="13"/>
  <c r="H121" i="15"/>
  <c r="B119" i="16"/>
  <c r="J13" i="17"/>
  <c r="D121" i="17"/>
  <c r="D2" i="18"/>
  <c r="D56" i="18" s="1"/>
  <c r="H4" i="18"/>
  <c r="B125" i="18"/>
  <c r="E121" i="18"/>
  <c r="C81" i="8"/>
  <c r="D36" i="8"/>
  <c r="C131" i="14"/>
  <c r="K2" i="11"/>
  <c r="E35" i="9"/>
  <c r="E80" i="9" s="1"/>
  <c r="E86" i="9" s="1"/>
  <c r="E5" i="9"/>
  <c r="L5" i="9" s="1"/>
  <c r="B6" i="13"/>
  <c r="I4" i="9"/>
  <c r="B60" i="10"/>
  <c r="C37" i="11"/>
  <c r="C39" i="11" s="1"/>
  <c r="C74" i="11"/>
  <c r="H116" i="11"/>
  <c r="H116" i="13"/>
  <c r="B46" i="9"/>
  <c r="C125" i="9"/>
  <c r="E125" i="9"/>
  <c r="B126" i="8"/>
  <c r="H120" i="9"/>
  <c r="B6" i="12"/>
  <c r="I2" i="12"/>
  <c r="C119" i="13"/>
  <c r="D119" i="13"/>
  <c r="C56" i="13"/>
  <c r="J2" i="13"/>
  <c r="B64" i="14"/>
  <c r="C21" i="16"/>
  <c r="C33" i="16"/>
  <c r="D38" i="16"/>
  <c r="C85" i="17"/>
  <c r="C84" i="17"/>
  <c r="H130" i="17"/>
  <c r="D125" i="17"/>
  <c r="B74" i="18"/>
  <c r="G118" i="18"/>
  <c r="B122" i="8"/>
  <c r="J2" i="14"/>
  <c r="C85" i="5"/>
  <c r="E130" i="13"/>
  <c r="D123" i="13"/>
  <c r="B60" i="8"/>
  <c r="D132" i="9"/>
  <c r="E119" i="13"/>
  <c r="B126" i="14"/>
  <c r="B46" i="17"/>
  <c r="H120" i="17"/>
  <c r="E125" i="17"/>
  <c r="J2" i="15"/>
  <c r="D132" i="18"/>
  <c r="H6" i="18"/>
  <c r="B7" i="18"/>
  <c r="B121" i="18"/>
  <c r="G130" i="18"/>
  <c r="C132" i="18"/>
  <c r="G132" i="18" s="1"/>
  <c r="C33" i="18"/>
  <c r="C56" i="18"/>
  <c r="G119" i="18"/>
  <c r="E130" i="18"/>
  <c r="E132" i="18" s="1"/>
  <c r="B69" i="18"/>
  <c r="C125" i="18"/>
  <c r="B64" i="18"/>
  <c r="E132" i="17"/>
  <c r="H118" i="17"/>
  <c r="F121" i="17"/>
  <c r="B132" i="17"/>
  <c r="F132" i="17"/>
  <c r="H132" i="17" s="1"/>
  <c r="D2" i="17"/>
  <c r="J2" i="17"/>
  <c r="C5" i="17"/>
  <c r="J5" i="17" s="1"/>
  <c r="C33" i="17"/>
  <c r="B82" i="17"/>
  <c r="H119" i="17"/>
  <c r="F125" i="17"/>
  <c r="H131" i="17"/>
  <c r="D3" i="17"/>
  <c r="J3" i="17"/>
  <c r="B6" i="17"/>
  <c r="J10" i="17"/>
  <c r="C35" i="17"/>
  <c r="B36" i="17"/>
  <c r="B81" i="17" s="1"/>
  <c r="C82" i="17"/>
  <c r="C4" i="17"/>
  <c r="J8" i="17"/>
  <c r="B37" i="17"/>
  <c r="B39" i="17" s="1"/>
  <c r="E119" i="16"/>
  <c r="F57" i="16"/>
  <c r="D56" i="16"/>
  <c r="D33" i="16"/>
  <c r="E2" i="16"/>
  <c r="C80" i="16"/>
  <c r="C73" i="16"/>
  <c r="D59" i="16"/>
  <c r="D121" i="16" s="1"/>
  <c r="E38" i="16"/>
  <c r="E47" i="16"/>
  <c r="B124" i="16"/>
  <c r="B126" i="16" s="1"/>
  <c r="B64" i="16"/>
  <c r="C13" i="16"/>
  <c r="I13" i="16" s="1"/>
  <c r="B69" i="16"/>
  <c r="H4" i="16"/>
  <c r="B6" i="16"/>
  <c r="I8" i="16"/>
  <c r="C54" i="16"/>
  <c r="C56" i="16"/>
  <c r="B120" i="16"/>
  <c r="B131" i="16" s="1"/>
  <c r="B133" i="16" s="1"/>
  <c r="I3" i="16"/>
  <c r="C4" i="16"/>
  <c r="C5" i="16"/>
  <c r="I5" i="16" s="1"/>
  <c r="D8" i="16"/>
  <c r="C22" i="16"/>
  <c r="C43" i="16"/>
  <c r="C44" i="16"/>
  <c r="D3" i="16"/>
  <c r="C83" i="15"/>
  <c r="C35" i="15"/>
  <c r="C21" i="15"/>
  <c r="C5" i="15"/>
  <c r="J5" i="15" s="1"/>
  <c r="E2" i="15"/>
  <c r="D3" i="15"/>
  <c r="J3" i="15"/>
  <c r="B6" i="15"/>
  <c r="J10" i="15"/>
  <c r="B36" i="15"/>
  <c r="B58" i="15" s="1"/>
  <c r="D47" i="15"/>
  <c r="H59" i="15"/>
  <c r="D56" i="15"/>
  <c r="D33" i="15"/>
  <c r="C4" i="15"/>
  <c r="J8" i="15"/>
  <c r="C119" i="15"/>
  <c r="H119" i="15" s="1"/>
  <c r="H57" i="15"/>
  <c r="C84" i="15"/>
  <c r="C56" i="15"/>
  <c r="C33" i="15"/>
  <c r="B73" i="15"/>
  <c r="B82" i="15"/>
  <c r="B37" i="15"/>
  <c r="B39" i="15" s="1"/>
  <c r="C75" i="8"/>
  <c r="C82" i="8"/>
  <c r="E36" i="11"/>
  <c r="E6" i="11"/>
  <c r="M10" i="11"/>
  <c r="F35" i="11"/>
  <c r="M8" i="11"/>
  <c r="F83" i="11"/>
  <c r="M3" i="11"/>
  <c r="F4" i="11"/>
  <c r="F5" i="11"/>
  <c r="M5" i="11" s="1"/>
  <c r="B60" i="5"/>
  <c r="B60" i="14"/>
  <c r="B67" i="14"/>
  <c r="B120" i="14"/>
  <c r="D53" i="8"/>
  <c r="D42" i="8" s="1"/>
  <c r="E53" i="11"/>
  <c r="E42" i="11" s="1"/>
  <c r="H14" i="10"/>
  <c r="B15" i="10"/>
  <c r="H15" i="10" s="1"/>
  <c r="D81" i="11"/>
  <c r="D53" i="11"/>
  <c r="D42" i="11" s="1"/>
  <c r="D58" i="11" s="1"/>
  <c r="D6" i="9"/>
  <c r="D36" i="9"/>
  <c r="I6" i="9"/>
  <c r="B7" i="9"/>
  <c r="H57" i="5"/>
  <c r="F119" i="5"/>
  <c r="B80" i="5"/>
  <c r="B73" i="5"/>
  <c r="B37" i="5"/>
  <c r="B39" i="5" s="1"/>
  <c r="B6" i="8"/>
  <c r="B74" i="8"/>
  <c r="B132" i="8"/>
  <c r="B133" i="8" s="1"/>
  <c r="B69" i="8"/>
  <c r="B74" i="11"/>
  <c r="C53" i="11"/>
  <c r="C42" i="11" s="1"/>
  <c r="I4" i="11"/>
  <c r="B6" i="11"/>
  <c r="F2" i="11"/>
  <c r="E56" i="11"/>
  <c r="B124" i="12"/>
  <c r="B126" i="12" s="1"/>
  <c r="C13" i="12"/>
  <c r="I13" i="12" s="1"/>
  <c r="E47" i="12"/>
  <c r="C128" i="13"/>
  <c r="C130" i="13" s="1"/>
  <c r="H130" i="13" s="1"/>
  <c r="F85" i="9"/>
  <c r="G123" i="10"/>
  <c r="C125" i="10"/>
  <c r="E73" i="11"/>
  <c r="E37" i="11"/>
  <c r="E39" i="11" s="1"/>
  <c r="G125" i="14"/>
  <c r="C126" i="14"/>
  <c r="B74" i="14"/>
  <c r="B6" i="14"/>
  <c r="L4" i="11"/>
  <c r="E81" i="9"/>
  <c r="E37" i="9"/>
  <c r="E39" i="9" s="1"/>
  <c r="E6" i="9"/>
  <c r="L4" i="9"/>
  <c r="E47" i="5"/>
  <c r="E85" i="9"/>
  <c r="D37" i="11"/>
  <c r="D39" i="11" s="1"/>
  <c r="D80" i="11"/>
  <c r="D73" i="11"/>
  <c r="D33" i="10"/>
  <c r="J2" i="10"/>
  <c r="D56" i="10"/>
  <c r="I5" i="5"/>
  <c r="B6" i="5"/>
  <c r="F121" i="5"/>
  <c r="H121" i="5" s="1"/>
  <c r="H59" i="5"/>
  <c r="D43" i="8"/>
  <c r="D44" i="8"/>
  <c r="G119" i="10"/>
  <c r="C130" i="10"/>
  <c r="D84" i="10"/>
  <c r="B37" i="11"/>
  <c r="B39" i="11" s="1"/>
  <c r="B73" i="11"/>
  <c r="B58" i="11"/>
  <c r="B80" i="11"/>
  <c r="B85" i="11" s="1"/>
  <c r="E8" i="12"/>
  <c r="D22" i="12"/>
  <c r="C83" i="8"/>
  <c r="D35" i="8"/>
  <c r="E3" i="8"/>
  <c r="K2" i="10"/>
  <c r="F35" i="9"/>
  <c r="F82" i="9"/>
  <c r="F4" i="9"/>
  <c r="M10" i="9"/>
  <c r="B69" i="12"/>
  <c r="D122" i="14"/>
  <c r="C13" i="13"/>
  <c r="J13" i="13" s="1"/>
  <c r="C46" i="13"/>
  <c r="H121" i="13"/>
  <c r="F123" i="13"/>
  <c r="D2" i="5"/>
  <c r="C33" i="5"/>
  <c r="C56" i="5"/>
  <c r="E38" i="8"/>
  <c r="I3" i="8"/>
  <c r="I10" i="8"/>
  <c r="C21" i="8"/>
  <c r="C5" i="8"/>
  <c r="C35" i="8"/>
  <c r="I8" i="8"/>
  <c r="D3" i="5"/>
  <c r="C35" i="5"/>
  <c r="J10" i="5"/>
  <c r="J8" i="5"/>
  <c r="C4" i="5"/>
  <c r="J3" i="5"/>
  <c r="F57" i="8"/>
  <c r="E119" i="8"/>
  <c r="E121" i="9"/>
  <c r="D2" i="9"/>
  <c r="C33" i="9"/>
  <c r="C56" i="9"/>
  <c r="J2" i="9"/>
  <c r="E121" i="10"/>
  <c r="C84" i="10"/>
  <c r="J5" i="11"/>
  <c r="C6" i="11"/>
  <c r="F130" i="9"/>
  <c r="H119" i="9"/>
  <c r="B124" i="10"/>
  <c r="B125" i="10" s="1"/>
  <c r="B64" i="10"/>
  <c r="D132" i="10"/>
  <c r="E132" i="9"/>
  <c r="D38" i="12"/>
  <c r="C59" i="12"/>
  <c r="C121" i="12" s="1"/>
  <c r="G121" i="12" s="1"/>
  <c r="D3" i="12"/>
  <c r="D21" i="12" s="1"/>
  <c r="C21" i="12"/>
  <c r="I8" i="12"/>
  <c r="C4" i="12"/>
  <c r="C5" i="12"/>
  <c r="I5" i="12" s="1"/>
  <c r="C43" i="12"/>
  <c r="C83" i="12" s="1"/>
  <c r="E2" i="12"/>
  <c r="D56" i="12"/>
  <c r="C5" i="13"/>
  <c r="J5" i="13" s="1"/>
  <c r="J10" i="13"/>
  <c r="D3" i="13"/>
  <c r="K13" i="13" s="1"/>
  <c r="C4" i="13"/>
  <c r="C35" i="13"/>
  <c r="C84" i="13"/>
  <c r="E133" i="14"/>
  <c r="B82" i="11"/>
  <c r="B75" i="11"/>
  <c r="D133" i="14"/>
  <c r="G121" i="14"/>
  <c r="C122" i="14"/>
  <c r="B85" i="5"/>
  <c r="J8" i="9"/>
  <c r="C4" i="9"/>
  <c r="D33" i="13"/>
  <c r="D56" i="13"/>
  <c r="E2" i="13"/>
  <c r="B67" i="5" l="1"/>
  <c r="B76" i="5" s="1"/>
  <c r="D33" i="18"/>
  <c r="K2" i="14"/>
  <c r="E56" i="14"/>
  <c r="E33" i="14"/>
  <c r="B122" i="5"/>
  <c r="B7" i="12"/>
  <c r="H6" i="12"/>
  <c r="B7" i="13"/>
  <c r="I6" i="13"/>
  <c r="G131" i="14"/>
  <c r="C133" i="14"/>
  <c r="G133" i="14" s="1"/>
  <c r="D33" i="12"/>
  <c r="J2" i="12"/>
  <c r="D7" i="11"/>
  <c r="K6" i="11"/>
  <c r="J6" i="8"/>
  <c r="D7" i="8"/>
  <c r="B16" i="10"/>
  <c r="B86" i="17"/>
  <c r="J2" i="18"/>
  <c r="E2" i="18"/>
  <c r="K2" i="18" s="1"/>
  <c r="D81" i="8"/>
  <c r="D74" i="8"/>
  <c r="B9" i="18"/>
  <c r="H7" i="18"/>
  <c r="E56" i="18"/>
  <c r="E33" i="18"/>
  <c r="C80" i="17"/>
  <c r="D82" i="17"/>
  <c r="D35" i="17"/>
  <c r="K10" i="17"/>
  <c r="K3" i="17"/>
  <c r="E3" i="17"/>
  <c r="D4" i="17"/>
  <c r="D5" i="17"/>
  <c r="K5" i="17" s="1"/>
  <c r="D83" i="17"/>
  <c r="D84" i="17"/>
  <c r="K8" i="17"/>
  <c r="C36" i="17"/>
  <c r="C81" i="17" s="1"/>
  <c r="C6" i="17"/>
  <c r="J4" i="17"/>
  <c r="D56" i="17"/>
  <c r="D33" i="17"/>
  <c r="K2" i="17"/>
  <c r="E2" i="17"/>
  <c r="I6" i="17"/>
  <c r="B7" i="17"/>
  <c r="K13" i="17"/>
  <c r="D44" i="16"/>
  <c r="D43" i="16"/>
  <c r="D83" i="16" s="1"/>
  <c r="D5" i="16"/>
  <c r="J5" i="16" s="1"/>
  <c r="D4" i="16"/>
  <c r="J3" i="16"/>
  <c r="D35" i="16"/>
  <c r="J10" i="16"/>
  <c r="E3" i="16"/>
  <c r="B7" i="16"/>
  <c r="H6" i="16"/>
  <c r="E59" i="16"/>
  <c r="F38" i="16"/>
  <c r="C83" i="16"/>
  <c r="E56" i="16"/>
  <c r="E33" i="16"/>
  <c r="K2" i="16"/>
  <c r="D22" i="16"/>
  <c r="E8" i="16"/>
  <c r="J8" i="16"/>
  <c r="D21" i="16"/>
  <c r="C53" i="16"/>
  <c r="C42" i="16" s="1"/>
  <c r="C6" i="16"/>
  <c r="I4" i="16"/>
  <c r="C36" i="16"/>
  <c r="B122" i="16"/>
  <c r="F47" i="16"/>
  <c r="E47" i="15"/>
  <c r="B7" i="15"/>
  <c r="I6" i="15"/>
  <c r="C73" i="15"/>
  <c r="C80" i="15"/>
  <c r="B67" i="15"/>
  <c r="B76" i="15" s="1"/>
  <c r="B60" i="15"/>
  <c r="B120" i="15"/>
  <c r="C36" i="15"/>
  <c r="J4" i="15"/>
  <c r="C6" i="15"/>
  <c r="E33" i="15"/>
  <c r="E56" i="15"/>
  <c r="L2" i="15"/>
  <c r="F2" i="15"/>
  <c r="C85" i="15"/>
  <c r="B74" i="15"/>
  <c r="B81" i="15"/>
  <c r="B86" i="15" s="1"/>
  <c r="D21" i="15"/>
  <c r="K10" i="15"/>
  <c r="D84" i="15"/>
  <c r="K8" i="15"/>
  <c r="D4" i="15"/>
  <c r="K3" i="15"/>
  <c r="E3" i="15"/>
  <c r="D5" i="15"/>
  <c r="K5" i="15" s="1"/>
  <c r="D83" i="15"/>
  <c r="D35" i="15"/>
  <c r="J6" i="11"/>
  <c r="C7" i="11"/>
  <c r="C36" i="5"/>
  <c r="C53" i="5"/>
  <c r="C42" i="5" s="1"/>
  <c r="J4" i="5"/>
  <c r="C6" i="5"/>
  <c r="K3" i="5"/>
  <c r="D21" i="5"/>
  <c r="D5" i="5"/>
  <c r="K5" i="5" s="1"/>
  <c r="D4" i="5"/>
  <c r="D84" i="5"/>
  <c r="D83" i="5"/>
  <c r="D85" i="5" s="1"/>
  <c r="K8" i="5"/>
  <c r="K10" i="5"/>
  <c r="E3" i="5"/>
  <c r="D35" i="5"/>
  <c r="E7" i="9"/>
  <c r="L6" i="9"/>
  <c r="I6" i="11"/>
  <c r="B7" i="11"/>
  <c r="B7" i="8"/>
  <c r="H6" i="8"/>
  <c r="B131" i="14"/>
  <c r="B133" i="14" s="1"/>
  <c r="B122" i="14"/>
  <c r="C80" i="13"/>
  <c r="E38" i="12"/>
  <c r="D59" i="12"/>
  <c r="D121" i="12" s="1"/>
  <c r="F80" i="9"/>
  <c r="E4" i="8"/>
  <c r="E5" i="8"/>
  <c r="K5" i="8" s="1"/>
  <c r="K3" i="8"/>
  <c r="K8" i="8"/>
  <c r="E43" i="8"/>
  <c r="K10" i="8"/>
  <c r="E21" i="8"/>
  <c r="E35" i="8"/>
  <c r="E44" i="8"/>
  <c r="F44" i="8" s="1"/>
  <c r="I6" i="5"/>
  <c r="B7" i="5"/>
  <c r="F47" i="5"/>
  <c r="H119" i="5"/>
  <c r="D81" i="9"/>
  <c r="D86" i="9" s="1"/>
  <c r="D37" i="9"/>
  <c r="D39" i="9" s="1"/>
  <c r="B69" i="14"/>
  <c r="B76" i="14"/>
  <c r="B29" i="14" s="1"/>
  <c r="C36" i="9"/>
  <c r="C6" i="9"/>
  <c r="J4" i="9"/>
  <c r="J4" i="13"/>
  <c r="C36" i="13"/>
  <c r="C81" i="13" s="1"/>
  <c r="C6" i="13"/>
  <c r="I4" i="12"/>
  <c r="C6" i="12"/>
  <c r="C36" i="12"/>
  <c r="J3" i="12"/>
  <c r="D5" i="12"/>
  <c r="J5" i="12" s="1"/>
  <c r="E3" i="12"/>
  <c r="D4" i="12"/>
  <c r="D35" i="12"/>
  <c r="D44" i="12"/>
  <c r="D43" i="12"/>
  <c r="D83" i="12" s="1"/>
  <c r="J10" i="12"/>
  <c r="J8" i="12"/>
  <c r="C73" i="8"/>
  <c r="C80" i="8"/>
  <c r="C84" i="8" s="1"/>
  <c r="C58" i="8"/>
  <c r="C37" i="8"/>
  <c r="C39" i="8" s="1"/>
  <c r="D33" i="5"/>
  <c r="E2" i="5"/>
  <c r="K2" i="5"/>
  <c r="D56" i="5"/>
  <c r="D80" i="8"/>
  <c r="D73" i="8"/>
  <c r="D37" i="8"/>
  <c r="D39" i="8" s="1"/>
  <c r="D58" i="8"/>
  <c r="B60" i="11"/>
  <c r="B67" i="11"/>
  <c r="B76" i="11" s="1"/>
  <c r="B117" i="11"/>
  <c r="D83" i="8"/>
  <c r="B7" i="14"/>
  <c r="H6" i="14"/>
  <c r="F47" i="12"/>
  <c r="C82" i="11"/>
  <c r="C85" i="11" s="1"/>
  <c r="C58" i="11"/>
  <c r="C75" i="11"/>
  <c r="D7" i="9"/>
  <c r="K6" i="9"/>
  <c r="H16" i="10"/>
  <c r="B78" i="10"/>
  <c r="E82" i="11"/>
  <c r="E75" i="11"/>
  <c r="M4" i="11"/>
  <c r="F6" i="11"/>
  <c r="F36" i="11"/>
  <c r="L6" i="11"/>
  <c r="E7" i="11"/>
  <c r="E56" i="13"/>
  <c r="L2" i="13"/>
  <c r="E33" i="13"/>
  <c r="F2" i="13"/>
  <c r="K10" i="13"/>
  <c r="D82" i="13"/>
  <c r="D4" i="13"/>
  <c r="D35" i="13"/>
  <c r="D84" i="13"/>
  <c r="E3" i="13"/>
  <c r="K3" i="13"/>
  <c r="K8" i="13"/>
  <c r="D5" i="13"/>
  <c r="K5" i="13" s="1"/>
  <c r="D83" i="13"/>
  <c r="K2" i="12"/>
  <c r="E33" i="12"/>
  <c r="E56" i="12"/>
  <c r="H130" i="9"/>
  <c r="F132" i="9"/>
  <c r="H132" i="9" s="1"/>
  <c r="E2" i="9"/>
  <c r="D33" i="9"/>
  <c r="K2" i="9"/>
  <c r="D56" i="9"/>
  <c r="C80" i="5"/>
  <c r="C58" i="5"/>
  <c r="C73" i="5"/>
  <c r="I5" i="8"/>
  <c r="C6" i="8"/>
  <c r="E59" i="8"/>
  <c r="F38" i="8"/>
  <c r="M4" i="9"/>
  <c r="F6" i="9"/>
  <c r="F36" i="9"/>
  <c r="F81" i="9" s="1"/>
  <c r="E22" i="12"/>
  <c r="G130" i="10"/>
  <c r="C132" i="10"/>
  <c r="G132" i="10" s="1"/>
  <c r="D117" i="11"/>
  <c r="D60" i="11"/>
  <c r="D67" i="11"/>
  <c r="D76" i="11" s="1"/>
  <c r="H128" i="13"/>
  <c r="M2" i="11"/>
  <c r="F33" i="11"/>
  <c r="F56" i="11"/>
  <c r="B86" i="5"/>
  <c r="I7" i="9"/>
  <c r="B9" i="9"/>
  <c r="D75" i="11"/>
  <c r="D82" i="11"/>
  <c r="D85" i="11" s="1"/>
  <c r="D75" i="8"/>
  <c r="D82" i="8"/>
  <c r="H35" i="11"/>
  <c r="F37" i="11"/>
  <c r="F39" i="11" s="1"/>
  <c r="F80" i="11"/>
  <c r="F73" i="11"/>
  <c r="E74" i="11"/>
  <c r="E81" i="11"/>
  <c r="E85" i="11" s="1"/>
  <c r="E58" i="11"/>
  <c r="D84" i="8" l="1"/>
  <c r="F86" i="9"/>
  <c r="D20" i="11"/>
  <c r="K7" i="11"/>
  <c r="D9" i="11"/>
  <c r="H7" i="12"/>
  <c r="B9" i="12"/>
  <c r="J7" i="8"/>
  <c r="D20" i="8"/>
  <c r="D9" i="8"/>
  <c r="B9" i="13"/>
  <c r="I7" i="13"/>
  <c r="B11" i="18"/>
  <c r="H9" i="18"/>
  <c r="B77" i="18"/>
  <c r="E56" i="17"/>
  <c r="E33" i="17"/>
  <c r="L2" i="17"/>
  <c r="F2" i="17"/>
  <c r="D36" i="17"/>
  <c r="D81" i="17" s="1"/>
  <c r="D6" i="17"/>
  <c r="K4" i="17"/>
  <c r="D80" i="17"/>
  <c r="J6" i="17"/>
  <c r="C7" i="17"/>
  <c r="D85" i="17"/>
  <c r="E5" i="17"/>
  <c r="L5" i="17" s="1"/>
  <c r="F3" i="17"/>
  <c r="E84" i="17"/>
  <c r="E82" i="17"/>
  <c r="L13" i="17"/>
  <c r="L10" i="17"/>
  <c r="E83" i="17"/>
  <c r="E85" i="17" s="1"/>
  <c r="L8" i="17"/>
  <c r="E4" i="17"/>
  <c r="E35" i="17"/>
  <c r="L3" i="17"/>
  <c r="B9" i="17"/>
  <c r="I7" i="17"/>
  <c r="C86" i="17"/>
  <c r="C37" i="17"/>
  <c r="C39" i="17" s="1"/>
  <c r="I6" i="16"/>
  <c r="C7" i="16"/>
  <c r="C82" i="16"/>
  <c r="C75" i="16"/>
  <c r="K8" i="16"/>
  <c r="E21" i="16"/>
  <c r="E22" i="16"/>
  <c r="D80" i="16"/>
  <c r="D73" i="16"/>
  <c r="C81" i="16"/>
  <c r="C74" i="16"/>
  <c r="C37" i="16"/>
  <c r="C39" i="16" s="1"/>
  <c r="C58" i="16"/>
  <c r="H7" i="16"/>
  <c r="B9" i="16"/>
  <c r="F59" i="16"/>
  <c r="E121" i="16"/>
  <c r="E35" i="16"/>
  <c r="E43" i="16"/>
  <c r="K3" i="16"/>
  <c r="E44" i="16"/>
  <c r="F44" i="16" s="1"/>
  <c r="E4" i="16"/>
  <c r="E5" i="16"/>
  <c r="K5" i="16" s="1"/>
  <c r="K10" i="16"/>
  <c r="D6" i="16"/>
  <c r="J4" i="16"/>
  <c r="D36" i="16"/>
  <c r="D37" i="16" s="1"/>
  <c r="D39" i="16" s="1"/>
  <c r="F56" i="15"/>
  <c r="M2" i="15"/>
  <c r="F33" i="15"/>
  <c r="B9" i="15"/>
  <c r="I7" i="15"/>
  <c r="B20" i="15"/>
  <c r="D73" i="15"/>
  <c r="D80" i="15"/>
  <c r="E84" i="15"/>
  <c r="E83" i="15"/>
  <c r="E35" i="15"/>
  <c r="L3" i="15"/>
  <c r="F3" i="15"/>
  <c r="E4" i="15"/>
  <c r="L10" i="15"/>
  <c r="E5" i="15"/>
  <c r="L5" i="15" s="1"/>
  <c r="E21" i="15"/>
  <c r="L8" i="15"/>
  <c r="J6" i="15"/>
  <c r="C7" i="15"/>
  <c r="B131" i="15"/>
  <c r="B122" i="15"/>
  <c r="D85" i="15"/>
  <c r="C74" i="15"/>
  <c r="C81" i="15"/>
  <c r="C37" i="15"/>
  <c r="C39" i="15" s="1"/>
  <c r="F47" i="15"/>
  <c r="D36" i="15"/>
  <c r="D6" i="15"/>
  <c r="K4" i="15"/>
  <c r="C53" i="15"/>
  <c r="C42" i="15" s="1"/>
  <c r="D80" i="13"/>
  <c r="F33" i="13"/>
  <c r="M2" i="13"/>
  <c r="F56" i="13"/>
  <c r="E9" i="11"/>
  <c r="L7" i="11"/>
  <c r="E20" i="11"/>
  <c r="M6" i="11"/>
  <c r="F7" i="11"/>
  <c r="K7" i="9"/>
  <c r="D9" i="9"/>
  <c r="B9" i="14"/>
  <c r="H7" i="14"/>
  <c r="E44" i="12"/>
  <c r="F44" i="12" s="1"/>
  <c r="E43" i="12"/>
  <c r="E5" i="12"/>
  <c r="K5" i="12" s="1"/>
  <c r="E35" i="12"/>
  <c r="K3" i="12"/>
  <c r="E4" i="12"/>
  <c r="K10" i="12"/>
  <c r="C81" i="12"/>
  <c r="C74" i="12"/>
  <c r="C37" i="12"/>
  <c r="C39" i="12" s="1"/>
  <c r="C81" i="9"/>
  <c r="C86" i="9" s="1"/>
  <c r="C37" i="9"/>
  <c r="C39" i="9" s="1"/>
  <c r="H47" i="5"/>
  <c r="D73" i="5"/>
  <c r="D80" i="5"/>
  <c r="B11" i="9"/>
  <c r="I9" i="9"/>
  <c r="F59" i="8"/>
  <c r="E121" i="8"/>
  <c r="C67" i="5"/>
  <c r="C76" i="5" s="1"/>
  <c r="C120" i="5"/>
  <c r="C60" i="5"/>
  <c r="E82" i="13"/>
  <c r="E5" i="13"/>
  <c r="L5" i="13" s="1"/>
  <c r="L10" i="13"/>
  <c r="L8" i="13"/>
  <c r="E84" i="13"/>
  <c r="E4" i="13"/>
  <c r="E83" i="13"/>
  <c r="E35" i="13"/>
  <c r="L3" i="13"/>
  <c r="L13" i="13"/>
  <c r="F3" i="13"/>
  <c r="D36" i="13"/>
  <c r="D81" i="13" s="1"/>
  <c r="K4" i="13"/>
  <c r="D6" i="13"/>
  <c r="D67" i="8"/>
  <c r="D76" i="8" s="1"/>
  <c r="D120" i="8"/>
  <c r="D60" i="8"/>
  <c r="I6" i="12"/>
  <c r="C7" i="12"/>
  <c r="I7" i="5"/>
  <c r="B20" i="5"/>
  <c r="B9" i="5"/>
  <c r="F37" i="9"/>
  <c r="F39" i="9" s="1"/>
  <c r="E59" i="12"/>
  <c r="F38" i="12"/>
  <c r="L8" i="5"/>
  <c r="E4" i="5"/>
  <c r="L10" i="5"/>
  <c r="F3" i="5"/>
  <c r="E5" i="5"/>
  <c r="L5" i="5" s="1"/>
  <c r="L3" i="5"/>
  <c r="E83" i="5"/>
  <c r="E85" i="5" s="1"/>
  <c r="E35" i="5"/>
  <c r="E21" i="5"/>
  <c r="E84" i="5"/>
  <c r="C75" i="5"/>
  <c r="C82" i="5"/>
  <c r="K8" i="12"/>
  <c r="M6" i="9"/>
  <c r="F7" i="9"/>
  <c r="I6" i="8"/>
  <c r="C7" i="8"/>
  <c r="H36" i="11"/>
  <c r="F74" i="11"/>
  <c r="F81" i="11"/>
  <c r="B119" i="11"/>
  <c r="B128" i="11"/>
  <c r="C120" i="8"/>
  <c r="C60" i="8"/>
  <c r="C67" i="8"/>
  <c r="C76" i="8" s="1"/>
  <c r="D80" i="12"/>
  <c r="D73" i="12"/>
  <c r="E83" i="8"/>
  <c r="F43" i="8"/>
  <c r="C85" i="13"/>
  <c r="H7" i="8"/>
  <c r="B9" i="8"/>
  <c r="E9" i="9"/>
  <c r="L7" i="9"/>
  <c r="D6" i="5"/>
  <c r="D36" i="5"/>
  <c r="K4" i="5"/>
  <c r="D53" i="5"/>
  <c r="D42" i="5" s="1"/>
  <c r="C81" i="5"/>
  <c r="C86" i="5" s="1"/>
  <c r="C74" i="5"/>
  <c r="E60" i="11"/>
  <c r="E67" i="11"/>
  <c r="E76" i="11" s="1"/>
  <c r="E117" i="11"/>
  <c r="D128" i="11"/>
  <c r="D119" i="11"/>
  <c r="E21" i="12"/>
  <c r="C37" i="5"/>
  <c r="C39" i="5" s="1"/>
  <c r="E33" i="9"/>
  <c r="L2" i="9"/>
  <c r="E56" i="9"/>
  <c r="F2" i="9"/>
  <c r="F53" i="11"/>
  <c r="F42" i="11" s="1"/>
  <c r="C117" i="11"/>
  <c r="C67" i="11"/>
  <c r="C76" i="11" s="1"/>
  <c r="C60" i="11"/>
  <c r="F2" i="5"/>
  <c r="L2" i="5"/>
  <c r="E56" i="5"/>
  <c r="E33" i="5"/>
  <c r="D6" i="12"/>
  <c r="J4" i="12"/>
  <c r="D36" i="12"/>
  <c r="D53" i="12" s="1"/>
  <c r="D42" i="12" s="1"/>
  <c r="C53" i="12"/>
  <c r="C42" i="12" s="1"/>
  <c r="J6" i="13"/>
  <c r="C7" i="13"/>
  <c r="J6" i="9"/>
  <c r="C7" i="9"/>
  <c r="F35" i="8"/>
  <c r="E73" i="8"/>
  <c r="E80" i="8"/>
  <c r="K4" i="8"/>
  <c r="E6" i="8"/>
  <c r="E36" i="8"/>
  <c r="E53" i="8" s="1"/>
  <c r="E42" i="8" s="1"/>
  <c r="E58" i="8" s="1"/>
  <c r="C37" i="13"/>
  <c r="C39" i="13" s="1"/>
  <c r="B9" i="11"/>
  <c r="I7" i="11"/>
  <c r="B20" i="11"/>
  <c r="C7" i="5"/>
  <c r="J6" i="5"/>
  <c r="C20" i="11"/>
  <c r="C9" i="11"/>
  <c r="J7" i="11"/>
  <c r="D37" i="12" l="1"/>
  <c r="D39" i="12" s="1"/>
  <c r="B11" i="12"/>
  <c r="H9" i="12"/>
  <c r="B77" i="12"/>
  <c r="J9" i="8"/>
  <c r="D23" i="8"/>
  <c r="D11" i="8"/>
  <c r="J11" i="8" s="1"/>
  <c r="D37" i="17"/>
  <c r="D39" i="17" s="1"/>
  <c r="B11" i="13"/>
  <c r="I9" i="13"/>
  <c r="D23" i="11"/>
  <c r="D11" i="11"/>
  <c r="K9" i="11"/>
  <c r="E85" i="15"/>
  <c r="D53" i="15"/>
  <c r="D42" i="15" s="1"/>
  <c r="D58" i="15" s="1"/>
  <c r="B14" i="18"/>
  <c r="H11" i="18"/>
  <c r="D86" i="17"/>
  <c r="C9" i="17"/>
  <c r="J7" i="17"/>
  <c r="L4" i="17"/>
  <c r="E36" i="17"/>
  <c r="E81" i="17" s="1"/>
  <c r="E6" i="17"/>
  <c r="K6" i="17"/>
  <c r="D7" i="17"/>
  <c r="F56" i="17"/>
  <c r="F33" i="17"/>
  <c r="M2" i="17"/>
  <c r="E80" i="17"/>
  <c r="E37" i="17"/>
  <c r="E39" i="17" s="1"/>
  <c r="F84" i="17"/>
  <c r="F83" i="17"/>
  <c r="M8" i="17"/>
  <c r="F4" i="17"/>
  <c r="F82" i="17"/>
  <c r="F35" i="17"/>
  <c r="M10" i="17"/>
  <c r="M3" i="17"/>
  <c r="F5" i="17"/>
  <c r="M5" i="17" s="1"/>
  <c r="M13" i="17"/>
  <c r="B11" i="17"/>
  <c r="I9" i="17"/>
  <c r="C67" i="16"/>
  <c r="C76" i="16" s="1"/>
  <c r="C120" i="16"/>
  <c r="C60" i="16"/>
  <c r="J6" i="16"/>
  <c r="D7" i="16"/>
  <c r="E36" i="16"/>
  <c r="E53" i="16"/>
  <c r="E42" i="16" s="1"/>
  <c r="E6" i="16"/>
  <c r="K4" i="16"/>
  <c r="F43" i="16"/>
  <c r="E83" i="16"/>
  <c r="B11" i="16"/>
  <c r="H9" i="16"/>
  <c r="B77" i="16"/>
  <c r="I7" i="16"/>
  <c r="C9" i="16"/>
  <c r="C20" i="16"/>
  <c r="D81" i="16"/>
  <c r="D74" i="16"/>
  <c r="D53" i="16"/>
  <c r="D42" i="16" s="1"/>
  <c r="D58" i="16" s="1"/>
  <c r="F35" i="16"/>
  <c r="E37" i="16"/>
  <c r="E39" i="16" s="1"/>
  <c r="E58" i="16"/>
  <c r="E80" i="16"/>
  <c r="E73" i="16"/>
  <c r="C84" i="16"/>
  <c r="E36" i="15"/>
  <c r="E37" i="15" s="1"/>
  <c r="E39" i="15" s="1"/>
  <c r="L4" i="15"/>
  <c r="E6" i="15"/>
  <c r="B23" i="15"/>
  <c r="I9" i="15"/>
  <c r="B11" i="15"/>
  <c r="K6" i="15"/>
  <c r="D7" i="15"/>
  <c r="C9" i="15"/>
  <c r="C20" i="15"/>
  <c r="J7" i="15"/>
  <c r="F84" i="15"/>
  <c r="F83" i="15"/>
  <c r="F35" i="15"/>
  <c r="F21" i="15"/>
  <c r="M10" i="15"/>
  <c r="F5" i="15"/>
  <c r="M5" i="15" s="1"/>
  <c r="M8" i="15"/>
  <c r="F4" i="15"/>
  <c r="M3" i="15"/>
  <c r="D81" i="15"/>
  <c r="D74" i="15"/>
  <c r="H47" i="15"/>
  <c r="D37" i="15"/>
  <c r="D39" i="15" s="1"/>
  <c r="C82" i="15"/>
  <c r="C86" i="15" s="1"/>
  <c r="C75" i="15"/>
  <c r="C58" i="15"/>
  <c r="E80" i="15"/>
  <c r="E73" i="15"/>
  <c r="D11" i="9"/>
  <c r="K9" i="9"/>
  <c r="E84" i="8"/>
  <c r="D82" i="12"/>
  <c r="D75" i="12"/>
  <c r="C119" i="11"/>
  <c r="C128" i="11"/>
  <c r="C20" i="8"/>
  <c r="C9" i="8"/>
  <c r="I7" i="8"/>
  <c r="J7" i="5"/>
  <c r="C9" i="5"/>
  <c r="C20" i="5"/>
  <c r="E67" i="8"/>
  <c r="F58" i="8"/>
  <c r="E120" i="8"/>
  <c r="E60" i="8"/>
  <c r="C9" i="13"/>
  <c r="J7" i="13"/>
  <c r="E119" i="11"/>
  <c r="E128" i="11"/>
  <c r="K6" i="5"/>
  <c r="D7" i="5"/>
  <c r="M3" i="5"/>
  <c r="M10" i="5"/>
  <c r="F5" i="5"/>
  <c r="M5" i="5" s="1"/>
  <c r="F84" i="5"/>
  <c r="F21" i="5"/>
  <c r="F83" i="5"/>
  <c r="F4" i="5"/>
  <c r="F35" i="5"/>
  <c r="M8" i="5"/>
  <c r="B14" i="9"/>
  <c r="I11" i="9"/>
  <c r="E83" i="12"/>
  <c r="F43" i="12"/>
  <c r="J9" i="11"/>
  <c r="C23" i="11"/>
  <c r="C11" i="11"/>
  <c r="E82" i="8"/>
  <c r="F42" i="8"/>
  <c r="E75" i="8"/>
  <c r="D75" i="5"/>
  <c r="D82" i="5"/>
  <c r="D131" i="8"/>
  <c r="D122" i="8"/>
  <c r="E80" i="13"/>
  <c r="D58" i="5"/>
  <c r="C84" i="12"/>
  <c r="E74" i="8"/>
  <c r="F36" i="8"/>
  <c r="E81" i="8"/>
  <c r="J7" i="9"/>
  <c r="C9" i="9"/>
  <c r="C82" i="12"/>
  <c r="C75" i="12"/>
  <c r="J6" i="12"/>
  <c r="D7" i="12"/>
  <c r="M2" i="5"/>
  <c r="F33" i="5"/>
  <c r="F56" i="5"/>
  <c r="F75" i="11"/>
  <c r="H42" i="11"/>
  <c r="F82" i="11"/>
  <c r="F85" i="11" s="1"/>
  <c r="F58" i="11"/>
  <c r="E11" i="9"/>
  <c r="L9" i="9"/>
  <c r="D58" i="12"/>
  <c r="C122" i="8"/>
  <c r="C131" i="8"/>
  <c r="G131" i="8" s="1"/>
  <c r="G120" i="8"/>
  <c r="L4" i="5"/>
  <c r="E6" i="5"/>
  <c r="E36" i="5"/>
  <c r="C9" i="12"/>
  <c r="C20" i="12"/>
  <c r="I7" i="12"/>
  <c r="F5" i="13"/>
  <c r="M5" i="13" s="1"/>
  <c r="F83" i="13"/>
  <c r="F35" i="13"/>
  <c r="M8" i="13"/>
  <c r="F84" i="13"/>
  <c r="M10" i="13"/>
  <c r="F4" i="13"/>
  <c r="F82" i="13"/>
  <c r="M3" i="13"/>
  <c r="M13" i="13"/>
  <c r="C58" i="12"/>
  <c r="F35" i="12"/>
  <c r="E73" i="12"/>
  <c r="E80" i="12"/>
  <c r="F20" i="11"/>
  <c r="F9" i="11"/>
  <c r="M7" i="11"/>
  <c r="E11" i="11"/>
  <c r="E23" i="11"/>
  <c r="L9" i="11"/>
  <c r="D37" i="13"/>
  <c r="D39" i="13" s="1"/>
  <c r="B23" i="11"/>
  <c r="I9" i="11"/>
  <c r="B11" i="11"/>
  <c r="K6" i="8"/>
  <c r="E7" i="8"/>
  <c r="E37" i="8"/>
  <c r="E39" i="8" s="1"/>
  <c r="D81" i="12"/>
  <c r="D84" i="12" s="1"/>
  <c r="D74" i="12"/>
  <c r="F56" i="9"/>
  <c r="F33" i="9"/>
  <c r="M2" i="9"/>
  <c r="D81" i="5"/>
  <c r="D86" i="5" s="1"/>
  <c r="D74" i="5"/>
  <c r="B77" i="8"/>
  <c r="H9" i="8"/>
  <c r="B11" i="8"/>
  <c r="M7" i="9"/>
  <c r="F9" i="9"/>
  <c r="E80" i="5"/>
  <c r="E73" i="5"/>
  <c r="E121" i="12"/>
  <c r="F59" i="12"/>
  <c r="I9" i="5"/>
  <c r="B11" i="5"/>
  <c r="B23" i="5"/>
  <c r="K6" i="13"/>
  <c r="D7" i="13"/>
  <c r="L4" i="13"/>
  <c r="E6" i="13"/>
  <c r="E36" i="13"/>
  <c r="E81" i="13" s="1"/>
  <c r="C122" i="5"/>
  <c r="C131" i="5"/>
  <c r="D37" i="5"/>
  <c r="D39" i="5" s="1"/>
  <c r="E36" i="12"/>
  <c r="E53" i="12" s="1"/>
  <c r="E42" i="12" s="1"/>
  <c r="E6" i="12"/>
  <c r="K4" i="12"/>
  <c r="B77" i="14"/>
  <c r="H9" i="14"/>
  <c r="B11" i="14"/>
  <c r="D85" i="13"/>
  <c r="D75" i="15" l="1"/>
  <c r="H11" i="12"/>
  <c r="B14" i="12"/>
  <c r="E37" i="12"/>
  <c r="E39" i="12" s="1"/>
  <c r="F85" i="5"/>
  <c r="D82" i="15"/>
  <c r="E86" i="17"/>
  <c r="B14" i="13"/>
  <c r="I11" i="13"/>
  <c r="D26" i="8"/>
  <c r="E37" i="13"/>
  <c r="E39" i="13" s="1"/>
  <c r="F85" i="17"/>
  <c r="D26" i="11"/>
  <c r="K11" i="11"/>
  <c r="D86" i="15"/>
  <c r="D120" i="15"/>
  <c r="D122" i="15" s="1"/>
  <c r="D67" i="15"/>
  <c r="D76" i="15" s="1"/>
  <c r="D60" i="15"/>
  <c r="F85" i="15"/>
  <c r="H14" i="18"/>
  <c r="B15" i="18"/>
  <c r="H15" i="18" s="1"/>
  <c r="M4" i="17"/>
  <c r="F36" i="17"/>
  <c r="F81" i="17" s="1"/>
  <c r="F6" i="17"/>
  <c r="L6" i="17"/>
  <c r="E7" i="17"/>
  <c r="C11" i="17"/>
  <c r="J9" i="17"/>
  <c r="F80" i="17"/>
  <c r="K7" i="17"/>
  <c r="D9" i="17"/>
  <c r="I11" i="17"/>
  <c r="B14" i="17"/>
  <c r="F42" i="16"/>
  <c r="E75" i="16"/>
  <c r="E82" i="16"/>
  <c r="F58" i="16"/>
  <c r="E67" i="16"/>
  <c r="E120" i="16"/>
  <c r="E60" i="16"/>
  <c r="C11" i="16"/>
  <c r="C23" i="16"/>
  <c r="I9" i="16"/>
  <c r="F36" i="16"/>
  <c r="E74" i="16"/>
  <c r="E81" i="16"/>
  <c r="C131" i="16"/>
  <c r="G131" i="16" s="1"/>
  <c r="G120" i="16"/>
  <c r="C122" i="16"/>
  <c r="D120" i="16"/>
  <c r="D67" i="16"/>
  <c r="D76" i="16" s="1"/>
  <c r="D60" i="16"/>
  <c r="H11" i="16"/>
  <c r="B14" i="16"/>
  <c r="K6" i="16"/>
  <c r="E7" i="16"/>
  <c r="D82" i="16"/>
  <c r="D84" i="16" s="1"/>
  <c r="D75" i="16"/>
  <c r="J7" i="16"/>
  <c r="D9" i="16"/>
  <c r="D20" i="16"/>
  <c r="C120" i="15"/>
  <c r="C67" i="15"/>
  <c r="C76" i="15" s="1"/>
  <c r="C60" i="15"/>
  <c r="F80" i="15"/>
  <c r="H35" i="15"/>
  <c r="F73" i="15"/>
  <c r="C23" i="15"/>
  <c r="C11" i="15"/>
  <c r="J9" i="15"/>
  <c r="E81" i="15"/>
  <c r="E74" i="15"/>
  <c r="I11" i="15"/>
  <c r="B26" i="15"/>
  <c r="F36" i="15"/>
  <c r="M4" i="15"/>
  <c r="F6" i="15"/>
  <c r="D20" i="15"/>
  <c r="K7" i="15"/>
  <c r="D9" i="15"/>
  <c r="E53" i="15"/>
  <c r="E42" i="15" s="1"/>
  <c r="L6" i="15"/>
  <c r="E7" i="15"/>
  <c r="L6" i="13"/>
  <c r="E7" i="13"/>
  <c r="B14" i="8"/>
  <c r="H11" i="8"/>
  <c r="C67" i="12"/>
  <c r="C76" i="12" s="1"/>
  <c r="C120" i="12"/>
  <c r="C60" i="12"/>
  <c r="E81" i="5"/>
  <c r="E74" i="5"/>
  <c r="I14" i="9"/>
  <c r="B16" i="9"/>
  <c r="B15" i="9"/>
  <c r="I15" i="9" s="1"/>
  <c r="F36" i="5"/>
  <c r="F53" i="5"/>
  <c r="F42" i="5" s="1"/>
  <c r="F58" i="5" s="1"/>
  <c r="F6" i="5"/>
  <c r="M4" i="5"/>
  <c r="J9" i="13"/>
  <c r="C11" i="13"/>
  <c r="F67" i="8"/>
  <c r="E76" i="8"/>
  <c r="H11" i="14"/>
  <c r="B14" i="14"/>
  <c r="E75" i="12"/>
  <c r="F42" i="12"/>
  <c r="E82" i="12"/>
  <c r="I11" i="5"/>
  <c r="B26" i="5"/>
  <c r="F11" i="9"/>
  <c r="M9" i="9"/>
  <c r="I11" i="11"/>
  <c r="B26" i="11"/>
  <c r="F11" i="11"/>
  <c r="F23" i="11"/>
  <c r="M9" i="11"/>
  <c r="E53" i="5"/>
  <c r="E42" i="5" s="1"/>
  <c r="E58" i="5" s="1"/>
  <c r="L11" i="9"/>
  <c r="E14" i="9"/>
  <c r="D60" i="5"/>
  <c r="D120" i="5"/>
  <c r="D67" i="5"/>
  <c r="D76" i="5" s="1"/>
  <c r="C11" i="8"/>
  <c r="C23" i="8"/>
  <c r="I9" i="8"/>
  <c r="K6" i="12"/>
  <c r="E7" i="12"/>
  <c r="D9" i="13"/>
  <c r="K7" i="13"/>
  <c r="E37" i="5"/>
  <c r="E39" i="5" s="1"/>
  <c r="F6" i="13"/>
  <c r="M4" i="13"/>
  <c r="F36" i="13"/>
  <c r="F81" i="13" s="1"/>
  <c r="F80" i="13"/>
  <c r="F85" i="13" s="1"/>
  <c r="F37" i="13"/>
  <c r="F39" i="13" s="1"/>
  <c r="L6" i="5"/>
  <c r="E7" i="5"/>
  <c r="F60" i="11"/>
  <c r="F67" i="11"/>
  <c r="H58" i="11"/>
  <c r="F117" i="11"/>
  <c r="D20" i="12"/>
  <c r="J7" i="12"/>
  <c r="D9" i="12"/>
  <c r="J11" i="11"/>
  <c r="C26" i="11"/>
  <c r="H35" i="5"/>
  <c r="F80" i="5"/>
  <c r="F73" i="5"/>
  <c r="E131" i="8"/>
  <c r="E122" i="8"/>
  <c r="J9" i="5"/>
  <c r="C11" i="5"/>
  <c r="C23" i="5"/>
  <c r="D14" i="9"/>
  <c r="K11" i="9"/>
  <c r="E81" i="12"/>
  <c r="E84" i="12" s="1"/>
  <c r="F36" i="12"/>
  <c r="E74" i="12"/>
  <c r="E9" i="8"/>
  <c r="K7" i="8"/>
  <c r="E20" i="8"/>
  <c r="L11" i="11"/>
  <c r="E26" i="11"/>
  <c r="E58" i="12"/>
  <c r="I9" i="12"/>
  <c r="C11" i="12"/>
  <c r="C23" i="12"/>
  <c r="D60" i="12"/>
  <c r="D67" i="12"/>
  <c r="D76" i="12" s="1"/>
  <c r="D120" i="12"/>
  <c r="J9" i="9"/>
  <c r="C11" i="9"/>
  <c r="E85" i="13"/>
  <c r="D20" i="5"/>
  <c r="D9" i="5"/>
  <c r="K7" i="5"/>
  <c r="H14" i="12" l="1"/>
  <c r="B15" i="12"/>
  <c r="H15" i="12" s="1"/>
  <c r="D131" i="15"/>
  <c r="F86" i="17"/>
  <c r="B15" i="13"/>
  <c r="I15" i="13" s="1"/>
  <c r="B16" i="13"/>
  <c r="I14" i="13"/>
  <c r="B16" i="12"/>
  <c r="H16" i="12" s="1"/>
  <c r="E84" i="16"/>
  <c r="B16" i="18"/>
  <c r="H16" i="18"/>
  <c r="B78" i="18"/>
  <c r="D11" i="17"/>
  <c r="K9" i="17"/>
  <c r="C14" i="17"/>
  <c r="J11" i="17"/>
  <c r="M6" i="17"/>
  <c r="F7" i="17"/>
  <c r="I14" i="17"/>
  <c r="B16" i="17"/>
  <c r="B15" i="17"/>
  <c r="I15" i="17" s="1"/>
  <c r="F37" i="17"/>
  <c r="F39" i="17" s="1"/>
  <c r="E9" i="17"/>
  <c r="L7" i="17"/>
  <c r="E9" i="16"/>
  <c r="E20" i="16"/>
  <c r="K7" i="16"/>
  <c r="E131" i="16"/>
  <c r="E122" i="16"/>
  <c r="D23" i="16"/>
  <c r="J9" i="16"/>
  <c r="D11" i="16"/>
  <c r="B15" i="16"/>
  <c r="H15" i="16" s="1"/>
  <c r="H14" i="16"/>
  <c r="D131" i="16"/>
  <c r="D122" i="16"/>
  <c r="F67" i="16"/>
  <c r="E76" i="16"/>
  <c r="I11" i="16"/>
  <c r="C26" i="16"/>
  <c r="C14" i="16"/>
  <c r="C28" i="16"/>
  <c r="C26" i="15"/>
  <c r="J11" i="15"/>
  <c r="E75" i="15"/>
  <c r="E82" i="15"/>
  <c r="E86" i="15" s="1"/>
  <c r="E58" i="15"/>
  <c r="M6" i="15"/>
  <c r="F7" i="15"/>
  <c r="F74" i="15"/>
  <c r="H36" i="15"/>
  <c r="F81" i="15"/>
  <c r="F37" i="15"/>
  <c r="F39" i="15" s="1"/>
  <c r="E20" i="15"/>
  <c r="L7" i="15"/>
  <c r="E9" i="15"/>
  <c r="D23" i="15"/>
  <c r="D11" i="15"/>
  <c r="K9" i="15"/>
  <c r="F53" i="15"/>
  <c r="F42" i="15" s="1"/>
  <c r="F58" i="15" s="1"/>
  <c r="C131" i="15"/>
  <c r="C122" i="15"/>
  <c r="K9" i="8"/>
  <c r="E11" i="8"/>
  <c r="E23" i="8"/>
  <c r="F120" i="5"/>
  <c r="F67" i="5"/>
  <c r="H58" i="5"/>
  <c r="F60" i="5"/>
  <c r="D11" i="12"/>
  <c r="J9" i="12"/>
  <c r="D23" i="12"/>
  <c r="K9" i="13"/>
  <c r="D11" i="13"/>
  <c r="E67" i="5"/>
  <c r="E76" i="5" s="1"/>
  <c r="E60" i="5"/>
  <c r="E120" i="5"/>
  <c r="M6" i="5"/>
  <c r="F7" i="5"/>
  <c r="B49" i="9"/>
  <c r="I16" i="9"/>
  <c r="H14" i="8"/>
  <c r="B15" i="8"/>
  <c r="H15" i="8" s="1"/>
  <c r="D11" i="5"/>
  <c r="D23" i="5"/>
  <c r="K9" i="5"/>
  <c r="J11" i="9"/>
  <c r="C14" i="9"/>
  <c r="E60" i="12"/>
  <c r="E67" i="12"/>
  <c r="F58" i="12"/>
  <c r="E120" i="12"/>
  <c r="K14" i="9"/>
  <c r="D15" i="9"/>
  <c r="K15" i="9" s="1"/>
  <c r="F76" i="11"/>
  <c r="H67" i="11"/>
  <c r="M6" i="13"/>
  <c r="F7" i="13"/>
  <c r="E9" i="12"/>
  <c r="E20" i="12"/>
  <c r="K7" i="12"/>
  <c r="C26" i="8"/>
  <c r="I11" i="8"/>
  <c r="C28" i="8"/>
  <c r="C14" i="8"/>
  <c r="D131" i="5"/>
  <c r="D122" i="5"/>
  <c r="E82" i="5"/>
  <c r="E86" i="5" s="1"/>
  <c r="E75" i="5"/>
  <c r="M11" i="11"/>
  <c r="F26" i="11"/>
  <c r="B15" i="14"/>
  <c r="H15" i="14" s="1"/>
  <c r="H14" i="14"/>
  <c r="C14" i="13"/>
  <c r="J11" i="13"/>
  <c r="F75" i="5"/>
  <c r="F82" i="5"/>
  <c r="H42" i="5"/>
  <c r="C122" i="12"/>
  <c r="C131" i="12"/>
  <c r="G131" i="12" s="1"/>
  <c r="G120" i="12"/>
  <c r="F81" i="5"/>
  <c r="F86" i="5" s="1"/>
  <c r="H36" i="5"/>
  <c r="F74" i="5"/>
  <c r="E9" i="13"/>
  <c r="L7" i="13"/>
  <c r="D131" i="12"/>
  <c r="D122" i="12"/>
  <c r="C14" i="12"/>
  <c r="I11" i="12"/>
  <c r="C26" i="12"/>
  <c r="C28" i="12"/>
  <c r="J11" i="5"/>
  <c r="C26" i="5"/>
  <c r="F37" i="5"/>
  <c r="F39" i="5" s="1"/>
  <c r="H117" i="11"/>
  <c r="F128" i="11"/>
  <c r="H128" i="11" s="1"/>
  <c r="F119" i="11"/>
  <c r="E9" i="5"/>
  <c r="E20" i="5"/>
  <c r="L7" i="5"/>
  <c r="E15" i="9"/>
  <c r="L15" i="9" s="1"/>
  <c r="L14" i="9"/>
  <c r="F14" i="9"/>
  <c r="M11" i="9"/>
  <c r="B78" i="12" l="1"/>
  <c r="D16" i="9"/>
  <c r="K16" i="9" s="1"/>
  <c r="B49" i="13"/>
  <c r="I16" i="13"/>
  <c r="F9" i="17"/>
  <c r="M7" i="17"/>
  <c r="I16" i="17"/>
  <c r="B49" i="17"/>
  <c r="L9" i="17"/>
  <c r="E11" i="17"/>
  <c r="C16" i="17"/>
  <c r="J16" i="17" s="1"/>
  <c r="J14" i="17"/>
  <c r="C15" i="17"/>
  <c r="J15" i="17" s="1"/>
  <c r="K11" i="17"/>
  <c r="D14" i="17"/>
  <c r="D26" i="16"/>
  <c r="J11" i="16"/>
  <c r="C15" i="16"/>
  <c r="I15" i="16" s="1"/>
  <c r="I14" i="16"/>
  <c r="B16" i="16"/>
  <c r="E23" i="16"/>
  <c r="K9" i="16"/>
  <c r="E11" i="16"/>
  <c r="F67" i="15"/>
  <c r="H58" i="15"/>
  <c r="F60" i="15"/>
  <c r="F120" i="15"/>
  <c r="F20" i="15"/>
  <c r="F9" i="15"/>
  <c r="M7" i="15"/>
  <c r="E120" i="15"/>
  <c r="E67" i="15"/>
  <c r="E76" i="15" s="1"/>
  <c r="E60" i="15"/>
  <c r="D26" i="15"/>
  <c r="K11" i="15"/>
  <c r="F75" i="15"/>
  <c r="H42" i="15"/>
  <c r="F82" i="15"/>
  <c r="F86" i="15" s="1"/>
  <c r="E23" i="15"/>
  <c r="E11" i="15"/>
  <c r="L9" i="15"/>
  <c r="D14" i="13"/>
  <c r="K11" i="13"/>
  <c r="H120" i="5"/>
  <c r="F131" i="5"/>
  <c r="H131" i="5" s="1"/>
  <c r="F122" i="5"/>
  <c r="F15" i="9"/>
  <c r="M15" i="9" s="1"/>
  <c r="F16" i="9"/>
  <c r="M16" i="9" s="1"/>
  <c r="M14" i="9"/>
  <c r="E11" i="13"/>
  <c r="L9" i="13"/>
  <c r="J14" i="13"/>
  <c r="C15" i="13"/>
  <c r="J15" i="13" s="1"/>
  <c r="M7" i="13"/>
  <c r="F9" i="13"/>
  <c r="E122" i="12"/>
  <c r="E131" i="12"/>
  <c r="C15" i="9"/>
  <c r="J15" i="9" s="1"/>
  <c r="C16" i="9"/>
  <c r="J16" i="9" s="1"/>
  <c r="J14" i="9"/>
  <c r="K11" i="5"/>
  <c r="D26" i="5"/>
  <c r="E122" i="5"/>
  <c r="E131" i="5"/>
  <c r="B16" i="8"/>
  <c r="B50" i="9"/>
  <c r="B51" i="9" s="1"/>
  <c r="C54" i="9"/>
  <c r="K11" i="8"/>
  <c r="E26" i="8"/>
  <c r="E23" i="12"/>
  <c r="K9" i="12"/>
  <c r="E11" i="12"/>
  <c r="J11" i="12"/>
  <c r="D26" i="12"/>
  <c r="E16" i="9"/>
  <c r="L16" i="9" s="1"/>
  <c r="C15" i="8"/>
  <c r="I15" i="8" s="1"/>
  <c r="I14" i="8"/>
  <c r="C16" i="8"/>
  <c r="E23" i="5"/>
  <c r="E11" i="5"/>
  <c r="L9" i="5"/>
  <c r="I14" i="12"/>
  <c r="C15" i="12"/>
  <c r="I15" i="12" s="1"/>
  <c r="B16" i="14"/>
  <c r="E76" i="12"/>
  <c r="F67" i="12"/>
  <c r="F20" i="5"/>
  <c r="F9" i="5"/>
  <c r="M7" i="5"/>
  <c r="H67" i="5"/>
  <c r="F76" i="5"/>
  <c r="B50" i="13" l="1"/>
  <c r="B51" i="13" s="1"/>
  <c r="C48" i="13"/>
  <c r="C16" i="12"/>
  <c r="C49" i="12" s="1"/>
  <c r="C16" i="13"/>
  <c r="C49" i="13" s="1"/>
  <c r="D15" i="17"/>
  <c r="K15" i="17" s="1"/>
  <c r="D16" i="17"/>
  <c r="K16" i="17" s="1"/>
  <c r="K14" i="17"/>
  <c r="L11" i="17"/>
  <c r="E14" i="17"/>
  <c r="C54" i="17"/>
  <c r="B50" i="17"/>
  <c r="B51" i="17" s="1"/>
  <c r="M9" i="17"/>
  <c r="F11" i="17"/>
  <c r="H16" i="16"/>
  <c r="B78" i="16"/>
  <c r="K11" i="16"/>
  <c r="E26" i="16"/>
  <c r="C16" i="16"/>
  <c r="L11" i="15"/>
  <c r="E26" i="15"/>
  <c r="E131" i="15"/>
  <c r="E122" i="15"/>
  <c r="F23" i="15"/>
  <c r="F11" i="15"/>
  <c r="M9" i="15"/>
  <c r="F131" i="15"/>
  <c r="H131" i="15" s="1"/>
  <c r="H120" i="15"/>
  <c r="F122" i="15"/>
  <c r="H67" i="15"/>
  <c r="F76" i="15"/>
  <c r="K11" i="12"/>
  <c r="E26" i="12"/>
  <c r="F11" i="5"/>
  <c r="M9" i="5"/>
  <c r="F23" i="5"/>
  <c r="H16" i="8"/>
  <c r="B78" i="8"/>
  <c r="E26" i="5"/>
  <c r="L11" i="5"/>
  <c r="C49" i="8"/>
  <c r="C25" i="8"/>
  <c r="I16" i="8"/>
  <c r="C24" i="8"/>
  <c r="C29" i="8" s="1"/>
  <c r="B78" i="14"/>
  <c r="H16" i="14"/>
  <c r="F11" i="13"/>
  <c r="M9" i="13"/>
  <c r="C24" i="12"/>
  <c r="C29" i="12" s="1"/>
  <c r="I16" i="12"/>
  <c r="L11" i="13"/>
  <c r="E14" i="13"/>
  <c r="D15" i="13"/>
  <c r="K15" i="13" s="1"/>
  <c r="K14" i="13"/>
  <c r="J16" i="13" l="1"/>
  <c r="D16" i="13"/>
  <c r="D49" i="13" s="1"/>
  <c r="C25" i="12"/>
  <c r="M11" i="17"/>
  <c r="F14" i="17"/>
  <c r="E15" i="17"/>
  <c r="L15" i="17" s="1"/>
  <c r="L14" i="17"/>
  <c r="C25" i="16"/>
  <c r="I16" i="16"/>
  <c r="C24" i="16"/>
  <c r="C29" i="16" s="1"/>
  <c r="C49" i="16"/>
  <c r="M11" i="15"/>
  <c r="F26" i="15"/>
  <c r="C50" i="12"/>
  <c r="D48" i="12"/>
  <c r="D54" i="12" s="1"/>
  <c r="F26" i="5"/>
  <c r="M11" i="5"/>
  <c r="E15" i="13"/>
  <c r="L15" i="13" s="1"/>
  <c r="L14" i="13"/>
  <c r="K16" i="13"/>
  <c r="C50" i="8"/>
  <c r="D48" i="8"/>
  <c r="F14" i="13"/>
  <c r="M11" i="13"/>
  <c r="C50" i="13"/>
  <c r="C51" i="13" s="1"/>
  <c r="D48" i="13"/>
  <c r="E16" i="13" l="1"/>
  <c r="M14" i="17"/>
  <c r="F15" i="17"/>
  <c r="M15" i="17" s="1"/>
  <c r="E16" i="17"/>
  <c r="L16" i="17" s="1"/>
  <c r="C50" i="16"/>
  <c r="D48" i="16"/>
  <c r="F15" i="13"/>
  <c r="M15" i="13" s="1"/>
  <c r="F16" i="13"/>
  <c r="M14" i="13"/>
  <c r="E49" i="13"/>
  <c r="L16" i="13"/>
  <c r="D50" i="13"/>
  <c r="D51" i="13" s="1"/>
  <c r="E48" i="13"/>
  <c r="D54" i="8"/>
  <c r="C68" i="8"/>
  <c r="C63" i="8"/>
  <c r="C125" i="8" s="1"/>
  <c r="G125" i="8" s="1"/>
  <c r="C63" i="12"/>
  <c r="C125" i="12" s="1"/>
  <c r="G125" i="12" s="1"/>
  <c r="C68" i="12"/>
  <c r="F16" i="17" l="1"/>
  <c r="M16" i="17" s="1"/>
  <c r="D54" i="16"/>
  <c r="C63" i="16"/>
  <c r="C125" i="16" s="1"/>
  <c r="G125" i="16" s="1"/>
  <c r="C68" i="16"/>
  <c r="C132" i="12"/>
  <c r="C69" i="12"/>
  <c r="C45" i="12" s="1"/>
  <c r="F49" i="13"/>
  <c r="M16" i="13"/>
  <c r="C69" i="8"/>
  <c r="C45" i="8" s="1"/>
  <c r="C132" i="8"/>
  <c r="E50" i="13"/>
  <c r="E51" i="13" s="1"/>
  <c r="F48" i="13"/>
  <c r="F50" i="13" s="1"/>
  <c r="F51" i="13" s="1"/>
  <c r="C132" i="16" l="1"/>
  <c r="C69" i="16"/>
  <c r="C45" i="16" s="1"/>
  <c r="C133" i="8"/>
  <c r="G133" i="8" s="1"/>
  <c r="G132" i="8"/>
  <c r="C62" i="12"/>
  <c r="C46" i="12"/>
  <c r="C51" i="12" s="1"/>
  <c r="C62" i="8"/>
  <c r="C46" i="8"/>
  <c r="C51" i="8" s="1"/>
  <c r="G132" i="12"/>
  <c r="C133" i="12"/>
  <c r="G133" i="12" s="1"/>
  <c r="C62" i="16" l="1"/>
  <c r="C46" i="16"/>
  <c r="C51" i="16" s="1"/>
  <c r="C133" i="16"/>
  <c r="G133" i="16" s="1"/>
  <c r="G132" i="16"/>
  <c r="C124" i="12"/>
  <c r="D13" i="12"/>
  <c r="C77" i="12"/>
  <c r="C64" i="12"/>
  <c r="C78" i="12"/>
  <c r="C64" i="8"/>
  <c r="C124" i="8"/>
  <c r="D13" i="8"/>
  <c r="C78" i="8"/>
  <c r="C77" i="8"/>
  <c r="C64" i="16" l="1"/>
  <c r="D13" i="16"/>
  <c r="C78" i="16"/>
  <c r="C77" i="16"/>
  <c r="C124" i="16"/>
  <c r="J13" i="8"/>
  <c r="D28" i="8"/>
  <c r="D14" i="8"/>
  <c r="C126" i="8"/>
  <c r="G124" i="8"/>
  <c r="J13" i="12"/>
  <c r="D28" i="12"/>
  <c r="D14" i="12"/>
  <c r="G124" i="12"/>
  <c r="C126" i="12"/>
  <c r="J13" i="16" l="1"/>
  <c r="D28" i="16"/>
  <c r="D14" i="16"/>
  <c r="G124" i="16"/>
  <c r="C126" i="16"/>
  <c r="D15" i="12"/>
  <c r="J15" i="12" s="1"/>
  <c r="J14" i="12"/>
  <c r="D16" i="12"/>
  <c r="J14" i="8"/>
  <c r="D15" i="8"/>
  <c r="J15" i="8" s="1"/>
  <c r="D16" i="8" l="1"/>
  <c r="D15" i="16"/>
  <c r="J15" i="16" s="1"/>
  <c r="J14" i="16"/>
  <c r="D25" i="8"/>
  <c r="J16" i="8"/>
  <c r="D24" i="8"/>
  <c r="D29" i="8" s="1"/>
  <c r="D49" i="8"/>
  <c r="D24" i="12"/>
  <c r="D29" i="12" s="1"/>
  <c r="J16" i="12"/>
  <c r="D49" i="12"/>
  <c r="D25" i="12"/>
  <c r="D16" i="16" l="1"/>
  <c r="E48" i="8"/>
  <c r="D50" i="8"/>
  <c r="E54" i="8"/>
  <c r="D50" i="12"/>
  <c r="E48" i="12"/>
  <c r="E54" i="12"/>
  <c r="J16" i="16" l="1"/>
  <c r="D49" i="16"/>
  <c r="D24" i="16"/>
  <c r="D29" i="16" s="1"/>
  <c r="D25" i="16"/>
  <c r="D63" i="12"/>
  <c r="D125" i="12" s="1"/>
  <c r="D68" i="12"/>
  <c r="D63" i="8"/>
  <c r="D125" i="8" s="1"/>
  <c r="D68" i="8"/>
  <c r="D50" i="16" l="1"/>
  <c r="E48" i="16"/>
  <c r="D132" i="8"/>
  <c r="D133" i="8" s="1"/>
  <c r="D69" i="8"/>
  <c r="D45" i="8" s="1"/>
  <c r="D69" i="12"/>
  <c r="D45" i="12" s="1"/>
  <c r="D132" i="12"/>
  <c r="D133" i="12" s="1"/>
  <c r="D63" i="16" l="1"/>
  <c r="D125" i="16" s="1"/>
  <c r="D68" i="16"/>
  <c r="E54" i="16"/>
  <c r="D62" i="12"/>
  <c r="D46" i="12"/>
  <c r="D51" i="12" s="1"/>
  <c r="D62" i="8"/>
  <c r="D46" i="8"/>
  <c r="D51" i="8" s="1"/>
  <c r="D69" i="16" l="1"/>
  <c r="D45" i="16" s="1"/>
  <c r="D132" i="16"/>
  <c r="D133" i="16" s="1"/>
  <c r="D77" i="8"/>
  <c r="D64" i="8"/>
  <c r="E13" i="8"/>
  <c r="D78" i="8"/>
  <c r="D124" i="8"/>
  <c r="D126" i="8" s="1"/>
  <c r="D64" i="12"/>
  <c r="D78" i="12"/>
  <c r="E13" i="12"/>
  <c r="D77" i="12"/>
  <c r="D124" i="12"/>
  <c r="D126" i="12" s="1"/>
  <c r="D62" i="16" l="1"/>
  <c r="D46" i="16"/>
  <c r="D51" i="16" s="1"/>
  <c r="K13" i="12"/>
  <c r="E14" i="12"/>
  <c r="E28" i="12"/>
  <c r="K13" i="8"/>
  <c r="E28" i="8"/>
  <c r="E14" i="8"/>
  <c r="D78" i="16" l="1"/>
  <c r="D77" i="16"/>
  <c r="D124" i="16"/>
  <c r="D126" i="16" s="1"/>
  <c r="D64" i="16"/>
  <c r="E13" i="16"/>
  <c r="E15" i="8"/>
  <c r="K15" i="8" s="1"/>
  <c r="K14" i="8"/>
  <c r="E15" i="12"/>
  <c r="K15" i="12" s="1"/>
  <c r="K14" i="12"/>
  <c r="K13" i="16" l="1"/>
  <c r="E14" i="16"/>
  <c r="E28" i="16"/>
  <c r="E16" i="12"/>
  <c r="E16" i="8"/>
  <c r="E15" i="16" l="1"/>
  <c r="K15" i="16" s="1"/>
  <c r="K14" i="16"/>
  <c r="E24" i="8"/>
  <c r="E29" i="8" s="1"/>
  <c r="K16" i="8"/>
  <c r="E25" i="8"/>
  <c r="E49" i="8"/>
  <c r="E50" i="8" s="1"/>
  <c r="E49" i="12"/>
  <c r="E50" i="12" s="1"/>
  <c r="K16" i="12"/>
  <c r="E25" i="12"/>
  <c r="E24" i="12"/>
  <c r="E29" i="12" s="1"/>
  <c r="E16" i="16" l="1"/>
  <c r="F50" i="8"/>
  <c r="E68" i="8"/>
  <c r="E63" i="8"/>
  <c r="E63" i="12"/>
  <c r="F50" i="12"/>
  <c r="E68" i="12"/>
  <c r="E49" i="16" l="1"/>
  <c r="E50" i="16" s="1"/>
  <c r="E24" i="16"/>
  <c r="E29" i="16" s="1"/>
  <c r="E25" i="16"/>
  <c r="K16" i="16"/>
  <c r="F63" i="8"/>
  <c r="E125" i="8"/>
  <c r="E125" i="12"/>
  <c r="F63" i="12"/>
  <c r="E132" i="12"/>
  <c r="E133" i="12" s="1"/>
  <c r="E69" i="12"/>
  <c r="F68" i="12"/>
  <c r="E69" i="8"/>
  <c r="E132" i="8"/>
  <c r="E133" i="8" s="1"/>
  <c r="F68" i="8"/>
  <c r="F50" i="16" l="1"/>
  <c r="E63" i="16"/>
  <c r="E68" i="16"/>
  <c r="F69" i="8"/>
  <c r="E45" i="8"/>
  <c r="E45" i="12"/>
  <c r="F69" i="12"/>
  <c r="E69" i="16" l="1"/>
  <c r="F68" i="16"/>
  <c r="E132" i="16"/>
  <c r="E133" i="16" s="1"/>
  <c r="E125" i="16"/>
  <c r="F63" i="16"/>
  <c r="E62" i="12"/>
  <c r="F45" i="12"/>
  <c r="E46" i="12"/>
  <c r="E51" i="12" s="1"/>
  <c r="E62" i="8"/>
  <c r="F45" i="8"/>
  <c r="E46" i="8"/>
  <c r="E51" i="8" s="1"/>
  <c r="E45" i="16" l="1"/>
  <c r="F69" i="16"/>
  <c r="E78" i="8"/>
  <c r="E77" i="8"/>
  <c r="E64" i="8"/>
  <c r="E124" i="8"/>
  <c r="E126" i="8" s="1"/>
  <c r="F62" i="8"/>
  <c r="F62" i="12"/>
  <c r="E77" i="12"/>
  <c r="E64" i="12"/>
  <c r="E78" i="12"/>
  <c r="E124" i="12"/>
  <c r="E126" i="12" s="1"/>
  <c r="E62" i="16" l="1"/>
  <c r="F45" i="16"/>
  <c r="E46" i="16"/>
  <c r="E51" i="16" s="1"/>
  <c r="E124" i="16" l="1"/>
  <c r="E126" i="16" s="1"/>
  <c r="E64" i="16"/>
  <c r="E77" i="16"/>
  <c r="E78" i="16"/>
  <c r="F62" i="16"/>
  <c r="B13" i="5"/>
  <c r="C13" i="5"/>
  <c r="D13" i="5"/>
  <c r="E13" i="5"/>
  <c r="F13" i="5"/>
  <c r="I13" i="5"/>
  <c r="J13" i="5"/>
  <c r="K13" i="5"/>
  <c r="L13" i="5"/>
  <c r="M13" i="5"/>
  <c r="B14" i="5"/>
  <c r="C14" i="5"/>
  <c r="D14" i="5"/>
  <c r="E14" i="5"/>
  <c r="F14" i="5"/>
  <c r="I14" i="5"/>
  <c r="J14" i="5"/>
  <c r="K14" i="5"/>
  <c r="L14" i="5"/>
  <c r="M14" i="5"/>
  <c r="B15" i="5"/>
  <c r="C15" i="5"/>
  <c r="D15" i="5"/>
  <c r="E15" i="5"/>
  <c r="F15" i="5"/>
  <c r="I15" i="5"/>
  <c r="J15" i="5"/>
  <c r="K15" i="5"/>
  <c r="L15" i="5"/>
  <c r="M15" i="5"/>
  <c r="B16" i="5"/>
  <c r="C16" i="5"/>
  <c r="D16" i="5"/>
  <c r="E16" i="5"/>
  <c r="F16" i="5"/>
  <c r="I16" i="5"/>
  <c r="J16" i="5"/>
  <c r="K16" i="5"/>
  <c r="L16" i="5"/>
  <c r="M16" i="5"/>
  <c r="B24" i="5"/>
  <c r="C24" i="5"/>
  <c r="D24" i="5"/>
  <c r="E24" i="5"/>
  <c r="F24" i="5"/>
  <c r="B25" i="5"/>
  <c r="C25" i="5"/>
  <c r="D25" i="5"/>
  <c r="E25" i="5"/>
  <c r="F25" i="5"/>
  <c r="B28" i="5"/>
  <c r="C28" i="5"/>
  <c r="D28" i="5"/>
  <c r="E28" i="5"/>
  <c r="F28" i="5"/>
  <c r="B45" i="5"/>
  <c r="C45" i="5"/>
  <c r="D45" i="5"/>
  <c r="E45" i="5"/>
  <c r="F45" i="5"/>
  <c r="H45" i="5"/>
  <c r="B46" i="5"/>
  <c r="C46" i="5"/>
  <c r="D46" i="5"/>
  <c r="E46" i="5"/>
  <c r="F46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H50" i="5"/>
  <c r="B51" i="5"/>
  <c r="C51" i="5"/>
  <c r="D51" i="5"/>
  <c r="E51" i="5"/>
  <c r="F51" i="5"/>
  <c r="C54" i="5"/>
  <c r="D54" i="5"/>
  <c r="E54" i="5"/>
  <c r="F54" i="5"/>
  <c r="B62" i="5"/>
  <c r="C62" i="5"/>
  <c r="D62" i="5"/>
  <c r="E62" i="5"/>
  <c r="F62" i="5"/>
  <c r="H62" i="5"/>
  <c r="B63" i="5"/>
  <c r="C63" i="5"/>
  <c r="D63" i="5"/>
  <c r="E63" i="5"/>
  <c r="F63" i="5"/>
  <c r="H63" i="5"/>
  <c r="B64" i="5"/>
  <c r="C64" i="5"/>
  <c r="D64" i="5"/>
  <c r="E64" i="5"/>
  <c r="F64" i="5"/>
  <c r="B68" i="5"/>
  <c r="C68" i="5"/>
  <c r="D68" i="5"/>
  <c r="E68" i="5"/>
  <c r="F68" i="5"/>
  <c r="H68" i="5"/>
  <c r="B69" i="5"/>
  <c r="C69" i="5"/>
  <c r="D69" i="5"/>
  <c r="E69" i="5"/>
  <c r="F69" i="5"/>
  <c r="H69" i="5"/>
  <c r="B77" i="5"/>
  <c r="C77" i="5"/>
  <c r="D77" i="5"/>
  <c r="E77" i="5"/>
  <c r="F77" i="5"/>
  <c r="B78" i="5"/>
  <c r="C78" i="5"/>
  <c r="D78" i="5"/>
  <c r="E78" i="5"/>
  <c r="F78" i="5"/>
  <c r="B124" i="5"/>
  <c r="C124" i="5"/>
  <c r="D124" i="5"/>
  <c r="E124" i="5"/>
  <c r="F124" i="5"/>
  <c r="H124" i="5"/>
  <c r="B125" i="5"/>
  <c r="C125" i="5"/>
  <c r="D125" i="5"/>
  <c r="E125" i="5"/>
  <c r="F125" i="5"/>
  <c r="H125" i="5"/>
  <c r="B126" i="5"/>
  <c r="C126" i="5"/>
  <c r="D126" i="5"/>
  <c r="E126" i="5"/>
  <c r="F126" i="5"/>
  <c r="B132" i="5"/>
  <c r="C132" i="5"/>
  <c r="D132" i="5"/>
  <c r="E132" i="5"/>
  <c r="F132" i="5"/>
  <c r="H132" i="5"/>
  <c r="B133" i="5"/>
  <c r="C133" i="5"/>
  <c r="D133" i="5"/>
  <c r="E133" i="5"/>
  <c r="F133" i="5"/>
  <c r="H133" i="5"/>
  <c r="B13" i="15"/>
  <c r="C13" i="15"/>
  <c r="D13" i="15"/>
  <c r="E13" i="15"/>
  <c r="F13" i="15"/>
  <c r="I13" i="15"/>
  <c r="J13" i="15"/>
  <c r="K13" i="15"/>
  <c r="L13" i="15"/>
  <c r="M13" i="15"/>
  <c r="B14" i="15"/>
  <c r="C14" i="15"/>
  <c r="D14" i="15"/>
  <c r="E14" i="15"/>
  <c r="F14" i="15"/>
  <c r="I14" i="15"/>
  <c r="J14" i="15"/>
  <c r="K14" i="15"/>
  <c r="L14" i="15"/>
  <c r="M14" i="15"/>
  <c r="B15" i="15"/>
  <c r="C15" i="15"/>
  <c r="D15" i="15"/>
  <c r="E15" i="15"/>
  <c r="F15" i="15"/>
  <c r="I15" i="15"/>
  <c r="J15" i="15"/>
  <c r="K15" i="15"/>
  <c r="L15" i="15"/>
  <c r="M15" i="15"/>
  <c r="B16" i="15"/>
  <c r="C16" i="15"/>
  <c r="D16" i="15"/>
  <c r="E16" i="15"/>
  <c r="F16" i="15"/>
  <c r="I16" i="15"/>
  <c r="J16" i="15"/>
  <c r="K16" i="15"/>
  <c r="L16" i="15"/>
  <c r="M16" i="15"/>
  <c r="B24" i="15"/>
  <c r="C24" i="15"/>
  <c r="D24" i="15"/>
  <c r="E24" i="15"/>
  <c r="F24" i="15"/>
  <c r="B25" i="15"/>
  <c r="C25" i="15"/>
  <c r="D25" i="15"/>
  <c r="E25" i="15"/>
  <c r="F25" i="15"/>
  <c r="B28" i="15"/>
  <c r="C28" i="15"/>
  <c r="D28" i="15"/>
  <c r="E28" i="15"/>
  <c r="F28" i="15"/>
  <c r="B45" i="15"/>
  <c r="C45" i="15"/>
  <c r="D45" i="15"/>
  <c r="E45" i="15"/>
  <c r="F45" i="15"/>
  <c r="H45" i="15"/>
  <c r="B46" i="15"/>
  <c r="C46" i="15"/>
  <c r="D46" i="15"/>
  <c r="E46" i="15"/>
  <c r="F46" i="15"/>
  <c r="C48" i="15"/>
  <c r="D48" i="15"/>
  <c r="E48" i="15"/>
  <c r="F48" i="15"/>
  <c r="B49" i="15"/>
  <c r="C49" i="15"/>
  <c r="D49" i="15"/>
  <c r="E49" i="15"/>
  <c r="F49" i="15"/>
  <c r="B50" i="15"/>
  <c r="C50" i="15"/>
  <c r="D50" i="15"/>
  <c r="E50" i="15"/>
  <c r="F50" i="15"/>
  <c r="H50" i="15"/>
  <c r="B51" i="15"/>
  <c r="C51" i="15"/>
  <c r="D51" i="15"/>
  <c r="E51" i="15"/>
  <c r="F51" i="15"/>
  <c r="C54" i="15"/>
  <c r="D54" i="15"/>
  <c r="E54" i="15"/>
  <c r="F54" i="15"/>
  <c r="B62" i="15"/>
  <c r="C62" i="15"/>
  <c r="D62" i="15"/>
  <c r="E62" i="15"/>
  <c r="F62" i="15"/>
  <c r="H62" i="15"/>
  <c r="B63" i="15"/>
  <c r="C63" i="15"/>
  <c r="D63" i="15"/>
  <c r="E63" i="15"/>
  <c r="F63" i="15"/>
  <c r="H63" i="15"/>
  <c r="B64" i="15"/>
  <c r="C64" i="15"/>
  <c r="D64" i="15"/>
  <c r="E64" i="15"/>
  <c r="F64" i="15"/>
  <c r="B68" i="15"/>
  <c r="C68" i="15"/>
  <c r="D68" i="15"/>
  <c r="E68" i="15"/>
  <c r="F68" i="15"/>
  <c r="H68" i="15"/>
  <c r="B69" i="15"/>
  <c r="C69" i="15"/>
  <c r="D69" i="15"/>
  <c r="E69" i="15"/>
  <c r="F69" i="15"/>
  <c r="H69" i="15"/>
  <c r="B77" i="15"/>
  <c r="C77" i="15"/>
  <c r="D77" i="15"/>
  <c r="E77" i="15"/>
  <c r="F77" i="15"/>
  <c r="B78" i="15"/>
  <c r="C78" i="15"/>
  <c r="D78" i="15"/>
  <c r="E78" i="15"/>
  <c r="F78" i="15"/>
  <c r="B124" i="15"/>
  <c r="C124" i="15"/>
  <c r="D124" i="15"/>
  <c r="E124" i="15"/>
  <c r="F124" i="15"/>
  <c r="H124" i="15"/>
  <c r="B125" i="15"/>
  <c r="C125" i="15"/>
  <c r="D125" i="15"/>
  <c r="E125" i="15"/>
  <c r="F125" i="15"/>
  <c r="H125" i="15"/>
  <c r="B126" i="15"/>
  <c r="C126" i="15"/>
  <c r="D126" i="15"/>
  <c r="E126" i="15"/>
  <c r="F126" i="15"/>
  <c r="B132" i="15"/>
  <c r="C132" i="15"/>
  <c r="D132" i="15"/>
  <c r="E132" i="15"/>
  <c r="F132" i="15"/>
  <c r="H132" i="15"/>
  <c r="B133" i="15"/>
  <c r="C133" i="15"/>
  <c r="D133" i="15"/>
  <c r="E133" i="15"/>
  <c r="F133" i="15"/>
  <c r="H133" i="15"/>
  <c r="B13" i="11"/>
  <c r="C13" i="11"/>
  <c r="D13" i="11"/>
  <c r="E13" i="11"/>
  <c r="F13" i="11"/>
  <c r="I13" i="11"/>
  <c r="J13" i="11"/>
  <c r="K13" i="11"/>
  <c r="L13" i="11"/>
  <c r="M13" i="11"/>
  <c r="B14" i="11"/>
  <c r="C14" i="11"/>
  <c r="D14" i="11"/>
  <c r="E14" i="11"/>
  <c r="F14" i="11"/>
  <c r="I14" i="11"/>
  <c r="J14" i="11"/>
  <c r="K14" i="11"/>
  <c r="L14" i="11"/>
  <c r="M14" i="11"/>
  <c r="B15" i="11"/>
  <c r="C15" i="11"/>
  <c r="D15" i="11"/>
  <c r="E15" i="11"/>
  <c r="F15" i="11"/>
  <c r="I15" i="11"/>
  <c r="J15" i="11"/>
  <c r="K15" i="11"/>
  <c r="L15" i="11"/>
  <c r="M15" i="11"/>
  <c r="B16" i="11"/>
  <c r="C16" i="11"/>
  <c r="D16" i="11"/>
  <c r="E16" i="11"/>
  <c r="F16" i="11"/>
  <c r="I16" i="11"/>
  <c r="J16" i="11"/>
  <c r="K16" i="11"/>
  <c r="L16" i="11"/>
  <c r="M16" i="11"/>
  <c r="B24" i="11"/>
  <c r="C24" i="11"/>
  <c r="D24" i="11"/>
  <c r="E24" i="11"/>
  <c r="F24" i="11"/>
  <c r="B25" i="11"/>
  <c r="C25" i="11"/>
  <c r="D25" i="11"/>
  <c r="E25" i="11"/>
  <c r="F25" i="11"/>
  <c r="B28" i="11"/>
  <c r="C28" i="11"/>
  <c r="D28" i="11"/>
  <c r="E28" i="11"/>
  <c r="F28" i="11"/>
  <c r="B45" i="11"/>
  <c r="C45" i="11"/>
  <c r="D45" i="11"/>
  <c r="E45" i="11"/>
  <c r="F45" i="11"/>
  <c r="H45" i="11"/>
  <c r="B46" i="11"/>
  <c r="C46" i="11"/>
  <c r="D46" i="11"/>
  <c r="E46" i="11"/>
  <c r="F46" i="11"/>
  <c r="C48" i="11"/>
  <c r="D48" i="11"/>
  <c r="E48" i="11"/>
  <c r="F48" i="11"/>
  <c r="B49" i="11"/>
  <c r="C49" i="11"/>
  <c r="D49" i="11"/>
  <c r="E49" i="11"/>
  <c r="F49" i="11"/>
  <c r="B50" i="11"/>
  <c r="C50" i="11"/>
  <c r="D50" i="11"/>
  <c r="E50" i="11"/>
  <c r="F50" i="11"/>
  <c r="H50" i="11"/>
  <c r="B51" i="11"/>
  <c r="C51" i="11"/>
  <c r="D51" i="11"/>
  <c r="E51" i="11"/>
  <c r="F51" i="11"/>
  <c r="C54" i="11"/>
  <c r="D54" i="11"/>
  <c r="E54" i="11"/>
  <c r="F54" i="11"/>
  <c r="B62" i="11"/>
  <c r="C62" i="11"/>
  <c r="D62" i="11"/>
  <c r="E62" i="11"/>
  <c r="F62" i="11"/>
  <c r="H62" i="11"/>
  <c r="B63" i="11"/>
  <c r="C63" i="11"/>
  <c r="D63" i="11"/>
  <c r="E63" i="11"/>
  <c r="F63" i="11"/>
  <c r="H63" i="11"/>
  <c r="B64" i="11"/>
  <c r="C64" i="11"/>
  <c r="D64" i="11"/>
  <c r="E64" i="11"/>
  <c r="F64" i="11"/>
  <c r="B68" i="11"/>
  <c r="C68" i="11"/>
  <c r="D68" i="11"/>
  <c r="E68" i="11"/>
  <c r="F68" i="11"/>
  <c r="H68" i="11"/>
  <c r="B69" i="11"/>
  <c r="C69" i="11"/>
  <c r="D69" i="11"/>
  <c r="E69" i="11"/>
  <c r="F69" i="11"/>
  <c r="H69" i="11"/>
  <c r="B77" i="11"/>
  <c r="C77" i="11"/>
  <c r="D77" i="11"/>
  <c r="E77" i="11"/>
  <c r="F77" i="11"/>
  <c r="B78" i="11"/>
  <c r="C78" i="11"/>
  <c r="D78" i="11"/>
  <c r="E78" i="11"/>
  <c r="F78" i="11"/>
  <c r="B121" i="11"/>
  <c r="C121" i="11"/>
  <c r="D121" i="11"/>
  <c r="E121" i="11"/>
  <c r="F121" i="11"/>
  <c r="H121" i="11"/>
  <c r="B122" i="11"/>
  <c r="C122" i="11"/>
  <c r="D122" i="11"/>
  <c r="E122" i="11"/>
  <c r="F122" i="11"/>
  <c r="H122" i="11"/>
  <c r="B123" i="11"/>
  <c r="C123" i="11"/>
  <c r="D123" i="11"/>
  <c r="E123" i="11"/>
  <c r="F123" i="11"/>
  <c r="B129" i="11"/>
  <c r="C129" i="11"/>
  <c r="D129" i="11"/>
  <c r="E129" i="11"/>
  <c r="F129" i="11"/>
  <c r="H129" i="11"/>
  <c r="B130" i="11"/>
  <c r="C130" i="11"/>
  <c r="D130" i="11"/>
  <c r="E130" i="11"/>
  <c r="F130" i="11"/>
  <c r="H13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Abascal:
See the assumptions in line 90. You may change the assumptions and automatically generates the </t>
        </r>
        <r>
          <rPr>
            <i/>
            <sz val="8"/>
            <color indexed="81"/>
            <rFont val="Tahoma"/>
            <family val="2"/>
          </rPr>
          <t>P &amp; L</t>
        </r>
        <r>
          <rPr>
            <sz val="8"/>
            <color indexed="81"/>
            <rFont val="Tahoma"/>
            <family val="2"/>
          </rPr>
          <t xml:space="preserve"> and Balance Sheets. 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Abascal
Ver as hipóteses na linha 90 e seguintes. 
Pode mudar as hipótese e as contas de resultados e balanços são gerados automaticamente.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Abascal
Ver as hipóteses na linha 90 e seguintes. 
Pode mudar as hipótese e as contas de resultados e balanços são gerados automaticamente.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color indexed="81"/>
            <rFont val="Tahoma"/>
            <family val="2"/>
          </rPr>
          <t xml:space="preserve"> P y G </t>
        </r>
        <r>
          <rPr>
            <b/>
            <sz val="8"/>
            <color indexed="81"/>
            <rFont val="Tahoma"/>
            <family val="2"/>
          </rPr>
          <t xml:space="preserve">y balances.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Abascal:
See the assumptions in line 90. You may change the assumptions and automatically generates the </t>
        </r>
        <r>
          <rPr>
            <i/>
            <sz val="8"/>
            <color indexed="81"/>
            <rFont val="Tahoma"/>
            <family val="2"/>
          </rPr>
          <t>P &amp; L</t>
        </r>
        <r>
          <rPr>
            <sz val="8"/>
            <color indexed="81"/>
            <rFont val="Tahoma"/>
            <family val="2"/>
          </rPr>
          <t xml:space="preserve"> and Balance Sheets.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Abascal:
See the assumptions in line 90. You may change the assumptions and automatically generates the </t>
        </r>
        <r>
          <rPr>
            <i/>
            <sz val="8"/>
            <color indexed="81"/>
            <rFont val="Tahoma"/>
            <family val="2"/>
          </rPr>
          <t>P &amp; L</t>
        </r>
        <r>
          <rPr>
            <sz val="8"/>
            <color indexed="81"/>
            <rFont val="Tahoma"/>
            <family val="2"/>
          </rPr>
          <t xml:space="preserve"> and Balance Sheets.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Abascal:
See the assumptions in line 90. You may change the assumptions and automatically generates the </t>
        </r>
        <r>
          <rPr>
            <i/>
            <sz val="8"/>
            <color indexed="81"/>
            <rFont val="Tahoma"/>
            <family val="2"/>
          </rPr>
          <t>P &amp; L</t>
        </r>
        <r>
          <rPr>
            <sz val="8"/>
            <color indexed="81"/>
            <rFont val="Tahoma"/>
            <family val="2"/>
          </rPr>
          <t xml:space="preserve"> and Balance Sheets. 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color indexed="81"/>
            <rFont val="Tahoma"/>
            <family val="2"/>
          </rPr>
          <t xml:space="preserve"> P y G </t>
        </r>
        <r>
          <rPr>
            <b/>
            <sz val="8"/>
            <color indexed="81"/>
            <rFont val="Tahoma"/>
            <family val="2"/>
          </rPr>
          <t xml:space="preserve">y balances.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color indexed="81"/>
            <rFont val="Tahoma"/>
            <family val="2"/>
          </rPr>
          <t xml:space="preserve"> P y G </t>
        </r>
        <r>
          <rPr>
            <b/>
            <sz val="8"/>
            <color indexed="81"/>
            <rFont val="Tahoma"/>
            <family val="2"/>
          </rPr>
          <t xml:space="preserve">y balances.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color indexed="81"/>
            <rFont val="Tahoma"/>
            <family val="2"/>
          </rPr>
          <t xml:space="preserve"> P y G </t>
        </r>
        <r>
          <rPr>
            <b/>
            <sz val="8"/>
            <color indexed="81"/>
            <rFont val="Tahoma"/>
            <family val="2"/>
          </rPr>
          <t xml:space="preserve">y balances.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Abascal
Ver hipótesis en líne 90 y ss. 
Puedes cambiar las hipótesis y atomáticamente se generan la cuenta de</t>
        </r>
        <r>
          <rPr>
            <b/>
            <i/>
            <sz val="8"/>
            <color indexed="81"/>
            <rFont val="Tahoma"/>
            <family val="2"/>
          </rPr>
          <t xml:space="preserve"> P y G </t>
        </r>
        <r>
          <rPr>
            <b/>
            <sz val="8"/>
            <color indexed="81"/>
            <rFont val="Tahoma"/>
            <family val="2"/>
          </rPr>
          <t xml:space="preserve">y balances.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Abascal
Ver as hipóteses na linha 90 e seguintes. 
Pode mudar as hipótese e as contas de resultados e balanços são gerados automaticamente.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<sst xmlns="http://schemas.openxmlformats.org/spreadsheetml/2006/main" count="1567" uniqueCount="368">
  <si>
    <t>Ventas</t>
  </si>
  <si>
    <t>Margen bruto</t>
  </si>
  <si>
    <t xml:space="preserve">   Coste de materiales</t>
  </si>
  <si>
    <t xml:space="preserve">   Mano de obra</t>
  </si>
  <si>
    <t>EBITDA</t>
  </si>
  <si>
    <t>Amortización</t>
  </si>
  <si>
    <t>Intereses</t>
  </si>
  <si>
    <t>EBIT</t>
  </si>
  <si>
    <t>Bº antes impuestos</t>
  </si>
  <si>
    <t>Impuestos</t>
  </si>
  <si>
    <t>Crecimiento ventas</t>
  </si>
  <si>
    <t>Caja</t>
  </si>
  <si>
    <t>Clientes</t>
  </si>
  <si>
    <t>Existencias</t>
  </si>
  <si>
    <t>Proveedores</t>
  </si>
  <si>
    <t>Total pasivo</t>
  </si>
  <si>
    <t>Anticipos de clientes</t>
  </si>
  <si>
    <t>Resultados extraordinarios</t>
  </si>
  <si>
    <t>Coste deuda</t>
  </si>
  <si>
    <t>Margen bruto / Ventas</t>
  </si>
  <si>
    <t>NOF</t>
  </si>
  <si>
    <t>Deuda + Equity</t>
  </si>
  <si>
    <t>Dividendos pagados</t>
  </si>
  <si>
    <t>COAF</t>
  </si>
  <si>
    <t>FM</t>
  </si>
  <si>
    <t>Pro memoria: Compras</t>
  </si>
  <si>
    <t>Hipótesis</t>
  </si>
  <si>
    <t>Proveedores / ventas</t>
  </si>
  <si>
    <t>EBITDA / Ventas</t>
  </si>
  <si>
    <t>Gastos generales (Opex)</t>
  </si>
  <si>
    <t>ROS (Bº neto / Ventas)</t>
  </si>
  <si>
    <t>Patrimonio neto (Equity)</t>
  </si>
  <si>
    <t>ROE (Bº neto / Equity)</t>
  </si>
  <si>
    <t>Profit and Loss Statement</t>
  </si>
  <si>
    <t>Sales</t>
  </si>
  <si>
    <t>Gross Margin</t>
  </si>
  <si>
    <t>Depreciation</t>
  </si>
  <si>
    <t>Financial Expenses</t>
  </si>
  <si>
    <t>EBT</t>
  </si>
  <si>
    <t>Net Income</t>
  </si>
  <si>
    <t>P&amp;L Ratios (Profitability Ratios)</t>
  </si>
  <si>
    <t>Growth of Sales</t>
  </si>
  <si>
    <t>Gross Margin / Sales</t>
  </si>
  <si>
    <t>Opex / Sales</t>
  </si>
  <si>
    <t>na</t>
  </si>
  <si>
    <t>EBITDA / Sales</t>
  </si>
  <si>
    <t>Assets</t>
  </si>
  <si>
    <t>Cash</t>
  </si>
  <si>
    <t>Receivables</t>
  </si>
  <si>
    <t>Inventory</t>
  </si>
  <si>
    <t>Total Assets</t>
  </si>
  <si>
    <t xml:space="preserve"> </t>
  </si>
  <si>
    <t>Liabilities + Equity</t>
  </si>
  <si>
    <t>Payables</t>
  </si>
  <si>
    <t>Bank Credit</t>
  </si>
  <si>
    <t>Current Liabilities</t>
  </si>
  <si>
    <t>Loan (Long-term Debt)</t>
  </si>
  <si>
    <t>Short Balance Sheet</t>
  </si>
  <si>
    <t>NA, Net Assets</t>
  </si>
  <si>
    <t>D, Debt</t>
  </si>
  <si>
    <t>E, Equity</t>
  </si>
  <si>
    <t>Shortest  Balance Sheet version used in Operational Finance</t>
  </si>
  <si>
    <t>NFO</t>
  </si>
  <si>
    <t>WC</t>
  </si>
  <si>
    <t>Cash Surplus (+)</t>
  </si>
  <si>
    <t>Balance Sheet Ratios</t>
  </si>
  <si>
    <t>Receivables in Days</t>
  </si>
  <si>
    <t>Inventory in Days</t>
  </si>
  <si>
    <t>Payables in Days</t>
  </si>
  <si>
    <t>NFO / Sales in %</t>
  </si>
  <si>
    <t>HIPOTESIS EN NEGRITA</t>
  </si>
  <si>
    <t>BALANCE CALCULADO EN FUNCION DEL AÑO QUE TERMINA NO DEL SIGUIENTE</t>
  </si>
  <si>
    <t>HIPOTESIS CUENTA DE RDOS</t>
  </si>
  <si>
    <t>Mano de obra en %</t>
  </si>
  <si>
    <t>HIPOTESIS DE BALANCE</t>
  </si>
  <si>
    <t>Clientes días</t>
  </si>
  <si>
    <t>Existencias días</t>
  </si>
  <si>
    <t>Proveedores días</t>
  </si>
  <si>
    <t>Incr. Deuda largo</t>
  </si>
  <si>
    <t>Minimum cash</t>
  </si>
  <si>
    <t>Cuenta de Resultados</t>
  </si>
  <si>
    <r>
      <t>EBIT</t>
    </r>
    <r>
      <rPr>
        <sz val="9"/>
        <rFont val="Geneva"/>
        <family val="2"/>
      </rPr>
      <t xml:space="preserve"> o BAIT</t>
    </r>
  </si>
  <si>
    <t>Gastos financieros</t>
  </si>
  <si>
    <t>Ratios de cuenta de resultados</t>
  </si>
  <si>
    <t>Crecimiento de ventas</t>
  </si>
  <si>
    <t>Opex / Ventas</t>
  </si>
  <si>
    <t>Aumento de Opex</t>
  </si>
  <si>
    <t>Activo</t>
  </si>
  <si>
    <t>Activo total</t>
  </si>
  <si>
    <t>Pasivo</t>
  </si>
  <si>
    <t>Crédito bancario</t>
  </si>
  <si>
    <t>Préstamo bancario</t>
  </si>
  <si>
    <t xml:space="preserve">Beneficio del año </t>
  </si>
  <si>
    <t>Balance resumido</t>
  </si>
  <si>
    <t>Caja excedente</t>
  </si>
  <si>
    <t>NOF o circulante neto</t>
  </si>
  <si>
    <t>AF o activo fijo neto</t>
  </si>
  <si>
    <t>Deuda (a largo y corto)</t>
  </si>
  <si>
    <t>Extracto del balance  usado en finanzas operativas</t>
  </si>
  <si>
    <t>Caja excedente (+)</t>
  </si>
  <si>
    <t>Ratios de balance</t>
  </si>
  <si>
    <t>Días de cobro</t>
  </si>
  <si>
    <t>Días de existencias</t>
  </si>
  <si>
    <t>Días de pago</t>
  </si>
  <si>
    <t>NOF / Ventas en %</t>
  </si>
  <si>
    <t>Deuda / EBITDA</t>
  </si>
  <si>
    <r>
      <t>CMV</t>
    </r>
    <r>
      <rPr>
        <b/>
        <sz val="9"/>
        <rFont val="Geneva"/>
        <family val="2"/>
      </rPr>
      <t xml:space="preserve"> en %</t>
    </r>
  </si>
  <si>
    <t>Real</t>
  </si>
  <si>
    <t>Previsto</t>
  </si>
  <si>
    <t>Activo circulante,  AC</t>
  </si>
  <si>
    <t>Activo fijo neto,  AF</t>
  </si>
  <si>
    <t>Cifra de cierre</t>
  </si>
  <si>
    <t>Forecast</t>
  </si>
  <si>
    <t>Growth of sales</t>
  </si>
  <si>
    <t>Interest rate</t>
  </si>
  <si>
    <t>Tax rate</t>
  </si>
  <si>
    <t>NOF / Ventas</t>
  </si>
  <si>
    <t>Total CMV</t>
  </si>
  <si>
    <t>Material en %</t>
  </si>
  <si>
    <t>Crecimiento Gastos generales</t>
  </si>
  <si>
    <t xml:space="preserve">Beneficio neto, BN </t>
  </si>
  <si>
    <t>Hacienda y otros acreedores</t>
  </si>
  <si>
    <t xml:space="preserve">Patrimonio neto </t>
  </si>
  <si>
    <t>Capitaly reservas</t>
  </si>
  <si>
    <t>Pasivo circulante</t>
  </si>
  <si>
    <t>AN o activo neto</t>
  </si>
  <si>
    <t>Pro memoria: Dividendos</t>
  </si>
  <si>
    <t>2007-10</t>
  </si>
  <si>
    <t>EBIT / Gastos financieros</t>
  </si>
  <si>
    <t>Deuda / Bº Neto (Pay Back)</t>
  </si>
  <si>
    <t>Crédito necesario (-) +</t>
  </si>
  <si>
    <t>Clientes / Ventas</t>
  </si>
  <si>
    <t>Existencias / Ventas</t>
  </si>
  <si>
    <t>Pasivo espotna / ventas</t>
  </si>
  <si>
    <t>Hipótesis para 2011 - 2013</t>
  </si>
  <si>
    <t>60% de ventas</t>
  </si>
  <si>
    <t>Crecen 10% anual</t>
  </si>
  <si>
    <t>Amortización % del AF</t>
  </si>
  <si>
    <t>Amortización, fijo en $</t>
  </si>
  <si>
    <t>25% de EBT</t>
  </si>
  <si>
    <t>AF nueva inversión</t>
  </si>
  <si>
    <t>2010-13</t>
  </si>
  <si>
    <t>Caja 0</t>
  </si>
  <si>
    <t>150 días</t>
  </si>
  <si>
    <t>70 días</t>
  </si>
  <si>
    <t>Constante</t>
  </si>
  <si>
    <t>Pasivo espotnt / ventas</t>
  </si>
  <si>
    <t>anticipos clientes /ventas</t>
  </si>
  <si>
    <t>haciena y otros /ventas</t>
  </si>
  <si>
    <t>Anticipo clientes /ventas</t>
  </si>
  <si>
    <t>Otros acreedores / ventas</t>
  </si>
  <si>
    <t>2% Ventas</t>
  </si>
  <si>
    <t>Devuelve 150 / año</t>
  </si>
  <si>
    <t>No paga dividendo</t>
  </si>
  <si>
    <t>Crecimiento posible sin deuda</t>
  </si>
  <si>
    <t>Crecimiento 20%, 20% y 10%</t>
  </si>
  <si>
    <t>(miles de euros)</t>
  </si>
  <si>
    <t>Cost of components</t>
  </si>
  <si>
    <t>Labor</t>
  </si>
  <si>
    <t>Operating Expenses (Opex )</t>
  </si>
  <si>
    <t>Extraordinary Results</t>
  </si>
  <si>
    <t>Taxes</t>
  </si>
  <si>
    <t>ROS, Net Income / Sales</t>
  </si>
  <si>
    <t>ROE, Net Income / Equity</t>
  </si>
  <si>
    <t>Cost of Debt</t>
  </si>
  <si>
    <t>EBIT / Fin expenses</t>
  </si>
  <si>
    <t>Current Assets, CA</t>
  </si>
  <si>
    <t>Fixed Assets net, FA</t>
  </si>
  <si>
    <t>Taxes and other payables</t>
  </si>
  <si>
    <t>Capital &amp; reserves</t>
  </si>
  <si>
    <t>Equity</t>
  </si>
  <si>
    <t>Cash surplus</t>
  </si>
  <si>
    <r>
      <t xml:space="preserve">FA </t>
    </r>
    <r>
      <rPr>
        <sz val="9"/>
        <rFont val="Arial"/>
        <family val="2"/>
      </rPr>
      <t xml:space="preserve">or </t>
    </r>
    <r>
      <rPr>
        <i/>
        <sz val="9"/>
        <rFont val="Arial"/>
        <family val="2"/>
      </rPr>
      <t>Fixed Assets, Net</t>
    </r>
  </si>
  <si>
    <r>
      <t xml:space="preserve">NFO </t>
    </r>
    <r>
      <rPr>
        <sz val="9"/>
        <rFont val="Arial"/>
        <family val="2"/>
      </rPr>
      <t>or</t>
    </r>
    <r>
      <rPr>
        <i/>
        <sz val="9"/>
        <rFont val="Arial"/>
        <family val="2"/>
      </rPr>
      <t xml:space="preserve"> Current Assets, Net</t>
    </r>
  </si>
  <si>
    <t>Debt + Equity</t>
  </si>
  <si>
    <t xml:space="preserve">     Credit Needed (-) +</t>
  </si>
  <si>
    <t>Debt / EBITDA</t>
  </si>
  <si>
    <t>Debt / Net Income (Pay Back)</t>
  </si>
  <si>
    <t>Capital y reservas</t>
  </si>
  <si>
    <t>hacienda y otros /ventas</t>
  </si>
  <si>
    <t>Pasivo espontáneo / ventas</t>
  </si>
  <si>
    <t>HIPÓTESIS EN NEGRITA</t>
  </si>
  <si>
    <t>BALANCE CALCULADO EN FUNCIÓN DEL AÑO QUE TERMINA NO DEL SIGUIENTE</t>
  </si>
  <si>
    <t>HIPÓTESIS CUENTA DE RDOS</t>
  </si>
  <si>
    <t>HIPÓTESIS DE BALANCE</t>
  </si>
  <si>
    <t>SUF</t>
  </si>
  <si>
    <t>Labor in %</t>
  </si>
  <si>
    <t>Components in %</t>
  </si>
  <si>
    <r>
      <t>COGS</t>
    </r>
    <r>
      <rPr>
        <b/>
        <sz val="9"/>
        <rFont val="Geneva"/>
        <family val="2"/>
      </rPr>
      <t xml:space="preserve"> en %</t>
    </r>
  </si>
  <si>
    <t>Growth of Opex in %</t>
  </si>
  <si>
    <t>Dividends paid</t>
  </si>
  <si>
    <t>Inventory / Sales</t>
  </si>
  <si>
    <t>Payables / Sales</t>
  </si>
  <si>
    <t>Receivables / Sales</t>
  </si>
  <si>
    <t>Sales growth without debt</t>
  </si>
  <si>
    <t>NFO / Sales</t>
  </si>
  <si>
    <t>Depreciation in $</t>
  </si>
  <si>
    <t>Depreciation as % of FA</t>
  </si>
  <si>
    <t xml:space="preserve">Caja mínima </t>
  </si>
  <si>
    <t>2% Sales</t>
  </si>
  <si>
    <t>60% of Sales</t>
  </si>
  <si>
    <t>Increase per year = 10%</t>
  </si>
  <si>
    <t>25% of EBT</t>
  </si>
  <si>
    <t>Cash 0</t>
  </si>
  <si>
    <t>150 Days</t>
  </si>
  <si>
    <t>70 Days</t>
  </si>
  <si>
    <t>Constant</t>
  </si>
  <si>
    <t>Closing figure</t>
  </si>
  <si>
    <t>No dividends</t>
  </si>
  <si>
    <t>Assumptions IN BOLD</t>
  </si>
  <si>
    <t>Assumptions for 2011 - 2013</t>
  </si>
  <si>
    <t>Pays back 150 / year</t>
  </si>
  <si>
    <t>Assumptions</t>
  </si>
  <si>
    <t>20% de ventas</t>
  </si>
  <si>
    <t>20% of Sales</t>
  </si>
  <si>
    <t>1.600/año</t>
  </si>
  <si>
    <t>8% de la deuda año anterior</t>
  </si>
  <si>
    <t>8% x Debt of previous year</t>
  </si>
  <si>
    <t>(Thousands of euros)</t>
  </si>
  <si>
    <t>Total COGS</t>
  </si>
  <si>
    <t>Increase in Opex</t>
  </si>
  <si>
    <t>Advances from customers</t>
  </si>
  <si>
    <t>Net income for the year</t>
  </si>
  <si>
    <t>Memorandum item: Purchases</t>
  </si>
  <si>
    <t>Memorandum item: Dividends paid</t>
  </si>
  <si>
    <t>ASSUMPTIONS IN BOLD</t>
  </si>
  <si>
    <t>P&amp;L ASSUMPTIONS</t>
  </si>
  <si>
    <t>Balance sheet calculated based on sales and COGS of year just ended, not of next year</t>
  </si>
  <si>
    <t>BALANCE SHEET ASSUMPTIONS</t>
  </si>
  <si>
    <t>Days’ inventory</t>
  </si>
  <si>
    <t>Days’ receivables</t>
  </si>
  <si>
    <t>Days’ payables</t>
  </si>
  <si>
    <t>New investment in FA, gross</t>
  </si>
  <si>
    <t>Other liabilities as % of sales</t>
  </si>
  <si>
    <t>Increase in long-term debt</t>
  </si>
  <si>
    <t>Payout</t>
  </si>
  <si>
    <t>1,600/year</t>
  </si>
  <si>
    <t>Memo item: Dividends paid</t>
  </si>
  <si>
    <t>Advances to customers /Sales</t>
  </si>
  <si>
    <t>Growth 20%, 20% and 10%</t>
  </si>
  <si>
    <t>Actual</t>
  </si>
  <si>
    <t>Advances / Sales</t>
  </si>
  <si>
    <t>Tax and other payables / Sales</t>
  </si>
  <si>
    <t>RONA, EBIT / Net Assets</t>
  </si>
  <si>
    <t>RONA (EBIT / Activo neto)</t>
  </si>
  <si>
    <t>Conta de Resultados (P&amp;L)</t>
  </si>
  <si>
    <t>(Em mil euros)</t>
  </si>
  <si>
    <t>Vendas</t>
  </si>
  <si>
    <t xml:space="preserve">   Custo de materiais</t>
  </si>
  <si>
    <t xml:space="preserve">   Mão-de-obra</t>
  </si>
  <si>
    <t>Margem bruta</t>
  </si>
  <si>
    <t>Despesas operacionais (Opex)</t>
  </si>
  <si>
    <t>Depreciação</t>
  </si>
  <si>
    <t>EBIT ou LAJIR</t>
  </si>
  <si>
    <t>Resultados extraordinários</t>
  </si>
  <si>
    <t>Despesas financeiras</t>
  </si>
  <si>
    <t>EBT ou LAIR</t>
  </si>
  <si>
    <t>Impostos</t>
  </si>
  <si>
    <t>Lucro Líquido, LL</t>
  </si>
  <si>
    <t>Índices da conta de resultados</t>
  </si>
  <si>
    <t>Crescimento das vendas</t>
  </si>
  <si>
    <t>Margem bruta / Vendas</t>
  </si>
  <si>
    <t>Opex / Vendas</t>
  </si>
  <si>
    <t>Aumento do Opex</t>
  </si>
  <si>
    <t>EBITDA / Vendas</t>
  </si>
  <si>
    <t>ROS (Lucro Líquido / Vendas)</t>
  </si>
  <si>
    <t>ROE (Lucro Líquido / Equity)</t>
  </si>
  <si>
    <t>RONA (EBIT / Ativo Líquido)</t>
  </si>
  <si>
    <t>Custo da Dívida</t>
  </si>
  <si>
    <t>EBIT / Desp. Financeiras</t>
  </si>
  <si>
    <t>Ativo</t>
  </si>
  <si>
    <t>Caixa</t>
  </si>
  <si>
    <t>Estoques</t>
  </si>
  <si>
    <t>Ativo Circulante,  AC</t>
  </si>
  <si>
    <t>Ativo fixo líquido,  AF</t>
  </si>
  <si>
    <t>Ativo Total</t>
  </si>
  <si>
    <t>DOAR</t>
  </si>
  <si>
    <t>Passivo</t>
  </si>
  <si>
    <t>Fornecedores</t>
  </si>
  <si>
    <t>Antecipação de clientes</t>
  </si>
  <si>
    <t>Impostos a Pagar e outros pass.</t>
  </si>
  <si>
    <t>Crédito bancário</t>
  </si>
  <si>
    <t>Passivo Circulante</t>
  </si>
  <si>
    <t>Empréstimo Bancário</t>
  </si>
  <si>
    <t>Capital e reservas</t>
  </si>
  <si>
    <t>Lucro Líquido do ano</t>
  </si>
  <si>
    <t>Patrimônio Líquido</t>
  </si>
  <si>
    <t>Total Passivo + PL</t>
  </si>
  <si>
    <t>Pro-memória: Compras</t>
  </si>
  <si>
    <t>Pro-memória: Dividendos</t>
  </si>
  <si>
    <t>Balanço Curto</t>
  </si>
  <si>
    <t>Caixa Excedente</t>
  </si>
  <si>
    <t>NOF ou Circulante Líquido</t>
  </si>
  <si>
    <t>AF ou Ativo fixo líquido</t>
  </si>
  <si>
    <t>AN ou Ativo Líquido</t>
  </si>
  <si>
    <t>Dívida (de curto e longo)</t>
  </si>
  <si>
    <t>Patrimônio líquido (Equity)</t>
  </si>
  <si>
    <t>Dívida + Equity</t>
  </si>
  <si>
    <t>Extrato do balanço usado em finanças operacionais</t>
  </si>
  <si>
    <t>CG</t>
  </si>
  <si>
    <t>Crédito necessário (-) ou</t>
  </si>
  <si>
    <t>Caixa excedente (+)</t>
  </si>
  <si>
    <t>Índices do balanço</t>
  </si>
  <si>
    <t>Dias de cobrança</t>
  </si>
  <si>
    <t>Dias de estoques</t>
  </si>
  <si>
    <t>Dias de pagamento</t>
  </si>
  <si>
    <t>NOF / Vendas en %</t>
  </si>
  <si>
    <t>Dívida / EBITDA</t>
  </si>
  <si>
    <t>Dívida / Lucro Líquido (Pay Back)</t>
  </si>
  <si>
    <t>Hipóteses para 2011 - 2013</t>
  </si>
  <si>
    <t>Crescimento 20%, 20% e 10%</t>
  </si>
  <si>
    <t>60% de vendas</t>
  </si>
  <si>
    <t>20% de vendas</t>
  </si>
  <si>
    <t>Crescem 10% anualmente</t>
  </si>
  <si>
    <t>1.600/ano</t>
  </si>
  <si>
    <t>8% da dívida do ano anterior</t>
  </si>
  <si>
    <t>25% do EBT</t>
  </si>
  <si>
    <t>Crescimento possível sem dívida</t>
  </si>
  <si>
    <t>Hipóteses</t>
  </si>
  <si>
    <t>Caixa 0</t>
  </si>
  <si>
    <t>150 dias</t>
  </si>
  <si>
    <t>70 dias</t>
  </si>
  <si>
    <t>2% Vendas</t>
  </si>
  <si>
    <t>Valor de fechamento</t>
  </si>
  <si>
    <t>Devolve 150 / ano</t>
  </si>
  <si>
    <t>Não paga dividendo</t>
  </si>
  <si>
    <t>Balanço Curto ou Resumido</t>
  </si>
  <si>
    <t>Crédito necessário (-)  ou</t>
  </si>
  <si>
    <t>Balanço Resumido</t>
  </si>
  <si>
    <t>AF ou Ativo Fixo Líquido</t>
  </si>
  <si>
    <t>AL ou Ativo Líquido</t>
  </si>
  <si>
    <t>Dívida (de longo prazo)</t>
  </si>
  <si>
    <r>
      <t>Patrimônio Líquido (</t>
    </r>
    <r>
      <rPr>
        <i/>
        <sz val="9"/>
        <rFont val="Geneva"/>
      </rPr>
      <t>Equity</t>
    </r>
    <r>
      <rPr>
        <sz val="9"/>
        <rFont val="Geneva"/>
        <family val="2"/>
      </rPr>
      <t>)</t>
    </r>
  </si>
  <si>
    <r>
      <t xml:space="preserve">Dívida + </t>
    </r>
    <r>
      <rPr>
        <i/>
        <sz val="9"/>
        <rFont val="Geneva"/>
      </rPr>
      <t xml:space="preserve"> Equity</t>
    </r>
  </si>
  <si>
    <t>HIPÓTESES EM NEGRITO</t>
  </si>
  <si>
    <t>BALANÇO CALCULADO EM FUNÇÃO DO ANO QUE TERMINA</t>
  </si>
  <si>
    <t>HIPÓTESES DA CONTA DE RESULTADOS</t>
  </si>
  <si>
    <t>Crescimento Vendas</t>
  </si>
  <si>
    <t>Mão-de-obra, em %</t>
  </si>
  <si>
    <t>Material, em %</t>
  </si>
  <si>
    <r>
      <t>CMV, em</t>
    </r>
    <r>
      <rPr>
        <b/>
        <sz val="9"/>
        <rFont val="Geneva"/>
        <family val="2"/>
      </rPr>
      <t xml:space="preserve"> %</t>
    </r>
  </si>
  <si>
    <t>Crescimento das Despesas Gerais</t>
  </si>
  <si>
    <t>Juros</t>
  </si>
  <si>
    <t>Depreciação, % del AF</t>
  </si>
  <si>
    <t>Depreciação, fixo em $</t>
  </si>
  <si>
    <t>HIPÓTESES DO BALANÇO</t>
  </si>
  <si>
    <t>Caixa mínimo</t>
  </si>
  <si>
    <t>Clientes, dias</t>
  </si>
  <si>
    <t>Estoques, dias</t>
  </si>
  <si>
    <t>AF, invesimento novo</t>
  </si>
  <si>
    <t>Fornecedores, dias</t>
  </si>
  <si>
    <t>Antecipação Clientes / Vendas</t>
  </si>
  <si>
    <t>Outros credores / Vendas</t>
  </si>
  <si>
    <t>Incremento Dívida Longo Prazo</t>
  </si>
  <si>
    <t>Dividendos pagos</t>
  </si>
  <si>
    <t>Estoques / Vendas</t>
  </si>
  <si>
    <t>Clientes / Vendas</t>
  </si>
  <si>
    <t>Fornecedores / vendas</t>
  </si>
  <si>
    <t>Antecipação Clientes / vendas</t>
  </si>
  <si>
    <t>Impostos /Vendas</t>
  </si>
  <si>
    <t>Passivo espont. / vendas</t>
  </si>
  <si>
    <t>NOF / Vendas</t>
  </si>
  <si>
    <t>NOF ou circulante líquido</t>
  </si>
  <si>
    <t>AF ou ativo fixo líquido</t>
  </si>
  <si>
    <t>AL ou ativo líquido</t>
  </si>
  <si>
    <t>Dívida (de longo e curto)</t>
  </si>
  <si>
    <t>Crédito necessário (-) +</t>
  </si>
  <si>
    <t>Cifra de fechamento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</si>
</sst>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0.0%"/>
    <numFmt numFmtId="167" formatCode="_-* #,##0\ _€_-;\-* #,##0\ _€_-;_-* &quot;-&quot;??\ _€_-;_-@_-"/>
    <numFmt numFmtId="168" formatCode="0.000%"/>
  </numFmts>
  <fonts count="2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Geneva"/>
      <family val="2"/>
    </font>
    <font>
      <sz val="10"/>
      <name val="Geneva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0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10"/>
      <name val="Geneva"/>
      <family val="2"/>
    </font>
    <font>
      <b/>
      <i/>
      <sz val="9"/>
      <name val="Geneva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sz val="8"/>
      <name val="Arial"/>
      <family val="2"/>
    </font>
    <font>
      <i/>
      <sz val="9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2">
    <xf numFmtId="0" fontId="0" fillId="0" borderId="0" xfId="0"/>
    <xf numFmtId="0" fontId="4" fillId="2" borderId="0" xfId="3" applyFont="1" applyFill="1" applyAlignment="1">
      <alignment horizontal="left" indent="1"/>
    </xf>
    <xf numFmtId="0" fontId="2" fillId="0" borderId="1" xfId="3" applyFont="1" applyBorder="1" applyAlignment="1">
      <alignment horizontal="left" indent="1"/>
    </xf>
    <xf numFmtId="0" fontId="2" fillId="0" borderId="2" xfId="3" applyFont="1" applyBorder="1" applyAlignment="1">
      <alignment horizontal="left" indent="1"/>
    </xf>
    <xf numFmtId="0" fontId="2" fillId="0" borderId="3" xfId="3" applyFont="1" applyBorder="1" applyAlignment="1">
      <alignment horizontal="left" indent="1"/>
    </xf>
    <xf numFmtId="0" fontId="7" fillId="0" borderId="4" xfId="3" applyFont="1" applyBorder="1" applyAlignment="1">
      <alignment horizontal="left" indent="1"/>
    </xf>
    <xf numFmtId="0" fontId="2" fillId="0" borderId="0" xfId="3" applyFont="1" applyAlignment="1">
      <alignment horizontal="left" indent="1"/>
    </xf>
    <xf numFmtId="0" fontId="8" fillId="2" borderId="5" xfId="3" applyFont="1" applyFill="1" applyBorder="1" applyAlignment="1">
      <alignment horizontal="left" indent="1"/>
    </xf>
    <xf numFmtId="9" fontId="8" fillId="2" borderId="5" xfId="3" applyNumberFormat="1" applyFont="1" applyFill="1" applyBorder="1" applyAlignment="1">
      <alignment horizontal="right" indent="1"/>
    </xf>
    <xf numFmtId="0" fontId="7" fillId="0" borderId="0" xfId="3" applyFont="1" applyAlignment="1">
      <alignment horizontal="left" indent="1"/>
    </xf>
    <xf numFmtId="9" fontId="7" fillId="0" borderId="0" xfId="5" applyFont="1" applyAlignment="1">
      <alignment horizontal="right" indent="1"/>
    </xf>
    <xf numFmtId="0" fontId="7" fillId="0" borderId="0" xfId="3" applyFont="1" applyAlignment="1">
      <alignment horizontal="left" indent="4"/>
    </xf>
    <xf numFmtId="9" fontId="7" fillId="0" borderId="0" xfId="3" applyNumberFormat="1" applyFont="1" applyAlignment="1">
      <alignment horizontal="left" indent="1"/>
    </xf>
    <xf numFmtId="0" fontId="2" fillId="0" borderId="4" xfId="3" applyFont="1" applyBorder="1" applyAlignment="1">
      <alignment horizontal="left" indent="1"/>
    </xf>
    <xf numFmtId="0" fontId="3" fillId="0" borderId="0" xfId="3" applyFont="1" applyAlignment="1">
      <alignment horizontal="left" indent="1"/>
    </xf>
    <xf numFmtId="0" fontId="7" fillId="0" borderId="0" xfId="3" applyFont="1" applyBorder="1" applyAlignment="1">
      <alignment horizontal="left" indent="1"/>
    </xf>
    <xf numFmtId="3" fontId="7" fillId="2" borderId="5" xfId="3" applyNumberFormat="1" applyFont="1" applyFill="1" applyBorder="1" applyAlignment="1">
      <alignment horizontal="right" indent="1"/>
    </xf>
    <xf numFmtId="0" fontId="7" fillId="0" borderId="0" xfId="3" applyFont="1" applyAlignment="1">
      <alignment horizontal="right"/>
    </xf>
    <xf numFmtId="0" fontId="3" fillId="0" borderId="2" xfId="3" applyFont="1" applyBorder="1" applyAlignment="1">
      <alignment horizontal="left" indent="1"/>
    </xf>
    <xf numFmtId="0" fontId="12" fillId="2" borderId="0" xfId="3" applyFont="1" applyFill="1" applyAlignment="1">
      <alignment horizontal="left" indent="1"/>
    </xf>
    <xf numFmtId="0" fontId="5" fillId="0" borderId="0" xfId="3" applyFont="1" applyAlignment="1">
      <alignment horizontal="right" indent="1"/>
    </xf>
    <xf numFmtId="16" fontId="5" fillId="0" borderId="0" xfId="3" applyNumberFormat="1" applyFont="1" applyBorder="1" applyAlignment="1">
      <alignment horizontal="right" indent="1"/>
    </xf>
    <xf numFmtId="0" fontId="5" fillId="0" borderId="0" xfId="3" applyFont="1"/>
    <xf numFmtId="0" fontId="13" fillId="0" borderId="0" xfId="3" applyFont="1"/>
    <xf numFmtId="1" fontId="13" fillId="2" borderId="6" xfId="3" applyNumberFormat="1" applyFont="1" applyFill="1" applyBorder="1" applyAlignment="1">
      <alignment horizontal="right" indent="1"/>
    </xf>
    <xf numFmtId="1" fontId="13" fillId="2" borderId="7" xfId="3" applyNumberFormat="1" applyFont="1" applyFill="1" applyBorder="1" applyAlignment="1"/>
    <xf numFmtId="0" fontId="5" fillId="0" borderId="1" xfId="3" applyFont="1" applyBorder="1" applyAlignment="1">
      <alignment horizontal="left" indent="1"/>
    </xf>
    <xf numFmtId="3" fontId="5" fillId="0" borderId="1" xfId="3" applyNumberFormat="1" applyFont="1" applyBorder="1" applyAlignment="1">
      <alignment horizontal="right" indent="1"/>
    </xf>
    <xf numFmtId="9" fontId="14" fillId="0" borderId="0" xfId="5" applyFont="1"/>
    <xf numFmtId="0" fontId="5" fillId="0" borderId="3" xfId="3" applyFont="1" applyBorder="1" applyAlignment="1">
      <alignment horizontal="left" indent="1"/>
    </xf>
    <xf numFmtId="3" fontId="5" fillId="0" borderId="3" xfId="3" applyNumberFormat="1" applyFont="1" applyBorder="1" applyAlignment="1">
      <alignment horizontal="right" indent="1"/>
    </xf>
    <xf numFmtId="0" fontId="5" fillId="0" borderId="0" xfId="3" applyFont="1" applyBorder="1"/>
    <xf numFmtId="9" fontId="14" fillId="0" borderId="8" xfId="5" applyFont="1" applyBorder="1"/>
    <xf numFmtId="0" fontId="5" fillId="0" borderId="8" xfId="3" applyFont="1" applyBorder="1"/>
    <xf numFmtId="0" fontId="5" fillId="0" borderId="2" xfId="3" applyFont="1" applyBorder="1" applyAlignment="1">
      <alignment horizontal="left" indent="1"/>
    </xf>
    <xf numFmtId="3" fontId="5" fillId="0" borderId="4" xfId="3" applyNumberFormat="1" applyFont="1" applyBorder="1" applyAlignment="1">
      <alignment horizontal="right" indent="1"/>
    </xf>
    <xf numFmtId="3" fontId="5" fillId="0" borderId="9" xfId="3" applyNumberFormat="1" applyFont="1" applyBorder="1" applyAlignment="1">
      <alignment horizontal="right" indent="1"/>
    </xf>
    <xf numFmtId="3" fontId="5" fillId="0" borderId="0" xfId="3" applyNumberFormat="1" applyFont="1" applyBorder="1" applyAlignment="1">
      <alignment horizontal="right" indent="1"/>
    </xf>
    <xf numFmtId="9" fontId="14" fillId="0" borderId="0" xfId="5" applyFont="1" applyBorder="1"/>
    <xf numFmtId="3" fontId="5" fillId="0" borderId="8" xfId="3" applyNumberFormat="1" applyFont="1" applyBorder="1" applyAlignment="1">
      <alignment horizontal="right" indent="1"/>
    </xf>
    <xf numFmtId="0" fontId="5" fillId="0" borderId="4" xfId="3" applyFont="1" applyBorder="1" applyAlignment="1">
      <alignment horizontal="left" indent="1"/>
    </xf>
    <xf numFmtId="0" fontId="5" fillId="0" borderId="0" xfId="3" applyFont="1" applyAlignment="1">
      <alignment horizontal="left" indent="1"/>
    </xf>
    <xf numFmtId="9" fontId="15" fillId="2" borderId="5" xfId="3" applyNumberFormat="1" applyFont="1" applyFill="1" applyBorder="1" applyAlignment="1">
      <alignment horizontal="left" indent="1"/>
    </xf>
    <xf numFmtId="9" fontId="9" fillId="2" borderId="5" xfId="3" applyNumberFormat="1" applyFont="1" applyFill="1" applyBorder="1" applyAlignment="1">
      <alignment horizontal="right" indent="1"/>
    </xf>
    <xf numFmtId="0" fontId="14" fillId="0" borderId="0" xfId="3" applyFont="1" applyAlignment="1">
      <alignment horizontal="right" indent="1"/>
    </xf>
    <xf numFmtId="0" fontId="14" fillId="0" borderId="0" xfId="3" applyFont="1"/>
    <xf numFmtId="0" fontId="14" fillId="0" borderId="0" xfId="3" applyFont="1" applyAlignment="1">
      <alignment horizontal="left" indent="1"/>
    </xf>
    <xf numFmtId="9" fontId="14" fillId="0" borderId="0" xfId="3" applyNumberFormat="1" applyFont="1" applyAlignment="1">
      <alignment horizontal="right" indent="1"/>
    </xf>
    <xf numFmtId="9" fontId="14" fillId="0" borderId="0" xfId="5" applyFont="1" applyAlignment="1">
      <alignment horizontal="right" indent="1"/>
    </xf>
    <xf numFmtId="3" fontId="14" fillId="0" borderId="0" xfId="5" applyNumberFormat="1" applyFont="1" applyAlignment="1">
      <alignment horizontal="right" indent="1"/>
    </xf>
    <xf numFmtId="165" fontId="14" fillId="0" borderId="0" xfId="5" applyNumberFormat="1" applyFont="1" applyAlignment="1">
      <alignment horizontal="right" indent="1"/>
    </xf>
    <xf numFmtId="0" fontId="5" fillId="0" borderId="0" xfId="3" applyFont="1" applyBorder="1" applyAlignment="1">
      <alignment horizontal="right" indent="1"/>
    </xf>
    <xf numFmtId="1" fontId="16" fillId="2" borderId="5" xfId="3" applyNumberFormat="1" applyFont="1" applyFill="1" applyBorder="1" applyAlignment="1">
      <alignment horizontal="center"/>
    </xf>
    <xf numFmtId="3" fontId="14" fillId="0" borderId="0" xfId="3" applyNumberFormat="1" applyFont="1" applyAlignment="1">
      <alignment horizontal="right"/>
    </xf>
    <xf numFmtId="3" fontId="5" fillId="0" borderId="10" xfId="3" applyNumberFormat="1" applyFont="1" applyBorder="1" applyAlignment="1">
      <alignment horizontal="right" indent="1"/>
    </xf>
    <xf numFmtId="0" fontId="13" fillId="0" borderId="0" xfId="3" applyFont="1" applyAlignment="1">
      <alignment horizontal="right" indent="1"/>
    </xf>
    <xf numFmtId="0" fontId="5" fillId="0" borderId="1" xfId="3" applyBorder="1" applyAlignment="1">
      <alignment horizontal="left" indent="1"/>
    </xf>
    <xf numFmtId="0" fontId="5" fillId="0" borderId="10" xfId="3" applyFont="1" applyBorder="1" applyAlignment="1">
      <alignment horizontal="left" indent="1"/>
    </xf>
    <xf numFmtId="0" fontId="5" fillId="0" borderId="0" xfId="3" applyFont="1" applyBorder="1" applyAlignment="1">
      <alignment horizontal="left" indent="1"/>
    </xf>
    <xf numFmtId="3" fontId="5" fillId="0" borderId="0" xfId="3" applyNumberFormat="1" applyFont="1" applyAlignment="1">
      <alignment horizontal="right" indent="1"/>
    </xf>
    <xf numFmtId="3" fontId="13" fillId="0" borderId="0" xfId="3" applyNumberFormat="1" applyFont="1" applyAlignment="1">
      <alignment horizontal="right" indent="1"/>
    </xf>
    <xf numFmtId="0" fontId="13" fillId="0" borderId="0" xfId="3" applyFont="1" applyAlignment="1">
      <alignment horizontal="left" indent="1"/>
    </xf>
    <xf numFmtId="0" fontId="15" fillId="2" borderId="5" xfId="3" applyFont="1" applyFill="1" applyBorder="1" applyAlignment="1">
      <alignment horizontal="left" indent="1"/>
    </xf>
    <xf numFmtId="1" fontId="16" fillId="2" borderId="11" xfId="3" applyNumberFormat="1" applyFont="1" applyFill="1" applyBorder="1" applyAlignment="1">
      <alignment horizontal="right" indent="1"/>
    </xf>
    <xf numFmtId="1" fontId="14" fillId="0" borderId="0" xfId="3" applyNumberFormat="1" applyFont="1" applyBorder="1" applyAlignment="1">
      <alignment horizontal="right" indent="1"/>
    </xf>
    <xf numFmtId="0" fontId="14" fillId="0" borderId="0" xfId="3" applyFont="1" applyBorder="1" applyAlignment="1">
      <alignment horizontal="left" indent="1"/>
    </xf>
    <xf numFmtId="3" fontId="14" fillId="0" borderId="0" xfId="3" applyNumberFormat="1" applyFont="1" applyBorder="1" applyAlignment="1">
      <alignment horizontal="right" indent="1"/>
    </xf>
    <xf numFmtId="3" fontId="14" fillId="0" borderId="8" xfId="3" applyNumberFormat="1" applyFont="1" applyBorder="1" applyAlignment="1">
      <alignment horizontal="right" indent="1"/>
    </xf>
    <xf numFmtId="0" fontId="12" fillId="2" borderId="5" xfId="3" applyFont="1" applyFill="1" applyBorder="1" applyAlignment="1">
      <alignment horizontal="left" indent="1"/>
    </xf>
    <xf numFmtId="3" fontId="14" fillId="0" borderId="0" xfId="3" applyNumberFormat="1" applyFont="1" applyAlignment="1">
      <alignment horizontal="right" indent="1"/>
    </xf>
    <xf numFmtId="0" fontId="14" fillId="0" borderId="0" xfId="3" applyFont="1" applyAlignment="1">
      <alignment horizontal="right"/>
    </xf>
    <xf numFmtId="165" fontId="14" fillId="0" borderId="0" xfId="3" applyNumberFormat="1" applyFont="1" applyAlignment="1">
      <alignment horizontal="right" indent="1"/>
    </xf>
    <xf numFmtId="9" fontId="5" fillId="0" borderId="0" xfId="3" applyNumberFormat="1" applyFont="1" applyAlignment="1">
      <alignment horizontal="right" indent="1"/>
    </xf>
    <xf numFmtId="16" fontId="13" fillId="0" borderId="0" xfId="3" applyNumberFormat="1" applyFont="1" applyAlignment="1">
      <alignment horizontal="right" indent="1"/>
    </xf>
    <xf numFmtId="0" fontId="16" fillId="0" borderId="0" xfId="3" applyFont="1" applyAlignment="1">
      <alignment horizontal="left" indent="1"/>
    </xf>
    <xf numFmtId="0" fontId="13" fillId="0" borderId="2" xfId="3" applyFont="1" applyBorder="1" applyAlignment="1">
      <alignment horizontal="left" indent="1"/>
    </xf>
    <xf numFmtId="1" fontId="5" fillId="0" borderId="0" xfId="3" applyNumberFormat="1" applyFont="1" applyBorder="1" applyAlignment="1">
      <alignment horizontal="right" indent="1"/>
    </xf>
    <xf numFmtId="0" fontId="2" fillId="0" borderId="12" xfId="3" applyFont="1" applyBorder="1" applyAlignment="1">
      <alignment horizontal="left" indent="1"/>
    </xf>
    <xf numFmtId="9" fontId="5" fillId="0" borderId="0" xfId="4" applyFont="1"/>
    <xf numFmtId="0" fontId="2" fillId="0" borderId="0" xfId="0" applyFont="1" applyFill="1" applyAlignment="1">
      <alignment horizontal="left" indent="1"/>
    </xf>
    <xf numFmtId="0" fontId="5" fillId="0" borderId="0" xfId="3" applyFont="1" applyBorder="1" applyAlignment="1">
      <alignment horizontal="left" indent="2"/>
    </xf>
    <xf numFmtId="16" fontId="13" fillId="0" borderId="0" xfId="3" applyNumberFormat="1" applyFont="1" applyAlignment="1"/>
    <xf numFmtId="9" fontId="13" fillId="0" borderId="0" xfId="3" applyNumberFormat="1" applyFont="1" applyAlignment="1"/>
    <xf numFmtId="9" fontId="5" fillId="0" borderId="0" xfId="4" applyFont="1" applyAlignment="1"/>
    <xf numFmtId="9" fontId="13" fillId="0" borderId="0" xfId="4" applyFont="1" applyAlignment="1"/>
    <xf numFmtId="9" fontId="13" fillId="0" borderId="0" xfId="5" applyFont="1" applyAlignment="1"/>
    <xf numFmtId="0" fontId="5" fillId="0" borderId="0" xfId="3" applyFont="1" applyAlignment="1"/>
    <xf numFmtId="1" fontId="13" fillId="0" borderId="0" xfId="5" applyNumberFormat="1" applyFont="1" applyAlignment="1"/>
    <xf numFmtId="4" fontId="13" fillId="0" borderId="0" xfId="2" applyFont="1" applyAlignment="1"/>
    <xf numFmtId="4" fontId="0" fillId="0" borderId="0" xfId="2" applyFont="1" applyAlignment="1"/>
    <xf numFmtId="0" fontId="13" fillId="0" borderId="0" xfId="3" applyFont="1" applyAlignment="1"/>
    <xf numFmtId="9" fontId="3" fillId="0" borderId="0" xfId="5" applyFont="1" applyAlignment="1"/>
    <xf numFmtId="0" fontId="7" fillId="0" borderId="0" xfId="0" applyFont="1" applyFill="1" applyAlignment="1">
      <alignment horizontal="left" indent="1"/>
    </xf>
    <xf numFmtId="166" fontId="14" fillId="0" borderId="0" xfId="4" applyNumberFormat="1" applyFont="1" applyAlignment="1">
      <alignment horizontal="right" indent="1"/>
    </xf>
    <xf numFmtId="1" fontId="13" fillId="0" borderId="0" xfId="3" applyNumberFormat="1" applyFont="1" applyAlignment="1"/>
    <xf numFmtId="0" fontId="5" fillId="0" borderId="0" xfId="3" applyFont="1" applyAlignment="1">
      <alignment horizontal="left" indent="2"/>
    </xf>
    <xf numFmtId="0" fontId="5" fillId="0" borderId="13" xfId="3" applyFont="1" applyBorder="1" applyAlignment="1">
      <alignment horizontal="left" indent="1"/>
    </xf>
    <xf numFmtId="0" fontId="5" fillId="0" borderId="12" xfId="3" applyFont="1" applyBorder="1" applyAlignment="1">
      <alignment horizontal="left" indent="1"/>
    </xf>
    <xf numFmtId="1" fontId="16" fillId="2" borderId="0" xfId="3" applyNumberFormat="1" applyFont="1" applyFill="1" applyBorder="1" applyAlignment="1">
      <alignment horizontal="right" indent="1"/>
    </xf>
    <xf numFmtId="166" fontId="13" fillId="0" borderId="0" xfId="5" applyNumberFormat="1" applyFont="1" applyAlignment="1"/>
    <xf numFmtId="167" fontId="14" fillId="0" borderId="0" xfId="1" applyNumberFormat="1" applyFont="1" applyAlignment="1">
      <alignment horizontal="right" indent="1"/>
    </xf>
    <xf numFmtId="0" fontId="5" fillId="0" borderId="14" xfId="3" applyFont="1" applyBorder="1" applyAlignment="1">
      <alignment horizontal="left" indent="1"/>
    </xf>
    <xf numFmtId="1" fontId="13" fillId="2" borderId="5" xfId="3" applyNumberFormat="1" applyFont="1" applyFill="1" applyBorder="1" applyAlignment="1">
      <alignment horizontal="center"/>
    </xf>
    <xf numFmtId="1" fontId="5" fillId="0" borderId="8" xfId="3" applyNumberFormat="1" applyFont="1" applyBorder="1" applyAlignment="1">
      <alignment horizontal="right" indent="1"/>
    </xf>
    <xf numFmtId="0" fontId="12" fillId="2" borderId="8" xfId="3" applyFont="1" applyFill="1" applyBorder="1" applyAlignment="1">
      <alignment horizontal="left" indent="1"/>
    </xf>
    <xf numFmtId="1" fontId="13" fillId="2" borderId="8" xfId="3" applyNumberFormat="1" applyFont="1" applyFill="1" applyBorder="1" applyAlignment="1">
      <alignment horizontal="right" indent="1"/>
    </xf>
    <xf numFmtId="1" fontId="13" fillId="2" borderId="0" xfId="3" applyNumberFormat="1" applyFont="1" applyFill="1" applyBorder="1" applyAlignment="1">
      <alignment horizontal="center"/>
    </xf>
    <xf numFmtId="1" fontId="13" fillId="2" borderId="8" xfId="3" applyNumberFormat="1" applyFont="1" applyFill="1" applyBorder="1" applyAlignment="1">
      <alignment horizontal="center"/>
    </xf>
    <xf numFmtId="9" fontId="5" fillId="0" borderId="0" xfId="4" applyFont="1" applyAlignment="1">
      <alignment horizontal="right" indent="1"/>
    </xf>
    <xf numFmtId="1" fontId="16" fillId="2" borderId="0" xfId="3" applyNumberFormat="1" applyFont="1" applyFill="1" applyBorder="1" applyAlignment="1">
      <alignment horizontal="center"/>
    </xf>
    <xf numFmtId="0" fontId="13" fillId="2" borderId="4" xfId="3" applyFont="1" applyFill="1" applyBorder="1" applyAlignment="1">
      <alignment horizontal="right" indent="1"/>
    </xf>
    <xf numFmtId="0" fontId="5" fillId="2" borderId="13" xfId="3" applyFont="1" applyFill="1" applyBorder="1" applyAlignment="1">
      <alignment horizontal="right" indent="1"/>
    </xf>
    <xf numFmtId="0" fontId="13" fillId="2" borderId="9" xfId="3" applyFont="1" applyFill="1" applyBorder="1" applyAlignment="1">
      <alignment horizontal="right" indent="1"/>
    </xf>
    <xf numFmtId="0" fontId="5" fillId="2" borderId="15" xfId="3" applyFont="1" applyFill="1" applyBorder="1"/>
    <xf numFmtId="1" fontId="13" fillId="2" borderId="12" xfId="3" applyNumberFormat="1" applyFont="1" applyFill="1" applyBorder="1" applyAlignment="1">
      <alignment horizontal="right" indent="1"/>
    </xf>
    <xf numFmtId="1" fontId="13" fillId="2" borderId="14" xfId="3" applyNumberFormat="1" applyFont="1" applyFill="1" applyBorder="1" applyAlignment="1">
      <alignment horizontal="right" indent="1"/>
    </xf>
    <xf numFmtId="1" fontId="13" fillId="2" borderId="16" xfId="3" applyNumberFormat="1" applyFont="1" applyFill="1" applyBorder="1" applyAlignment="1">
      <alignment horizontal="right" indent="1"/>
    </xf>
    <xf numFmtId="1" fontId="13" fillId="2" borderId="17" xfId="3" applyNumberFormat="1" applyFont="1" applyFill="1" applyBorder="1" applyAlignment="1">
      <alignment horizontal="right" indent="1"/>
    </xf>
    <xf numFmtId="1" fontId="13" fillId="2" borderId="5" xfId="3" applyNumberFormat="1" applyFont="1" applyFill="1" applyBorder="1" applyAlignment="1">
      <alignment horizontal="right" indent="1"/>
    </xf>
    <xf numFmtId="1" fontId="13" fillId="2" borderId="18" xfId="3" applyNumberFormat="1" applyFont="1" applyFill="1" applyBorder="1" applyAlignment="1">
      <alignment horizontal="right" indent="1"/>
    </xf>
    <xf numFmtId="0" fontId="5" fillId="2" borderId="5" xfId="3" applyFont="1" applyFill="1" applyBorder="1"/>
    <xf numFmtId="1" fontId="9" fillId="2" borderId="17" xfId="3" applyNumberFormat="1" applyFont="1" applyFill="1" applyBorder="1" applyAlignment="1">
      <alignment horizontal="left" indent="2"/>
    </xf>
    <xf numFmtId="16" fontId="13" fillId="3" borderId="0" xfId="3" applyNumberFormat="1" applyFont="1" applyFill="1" applyAlignment="1"/>
    <xf numFmtId="9" fontId="13" fillId="3" borderId="0" xfId="3" applyNumberFormat="1" applyFont="1" applyFill="1" applyAlignment="1"/>
    <xf numFmtId="9" fontId="13" fillId="3" borderId="0" xfId="4" applyFont="1" applyFill="1" applyAlignment="1"/>
    <xf numFmtId="9" fontId="13" fillId="3" borderId="0" xfId="5" applyFont="1" applyFill="1" applyAlignment="1"/>
    <xf numFmtId="0" fontId="5" fillId="3" borderId="0" xfId="3" applyFont="1" applyFill="1" applyAlignment="1"/>
    <xf numFmtId="1" fontId="13" fillId="3" borderId="0" xfId="5" applyNumberFormat="1" applyFont="1" applyFill="1" applyAlignment="1"/>
    <xf numFmtId="166" fontId="13" fillId="3" borderId="0" xfId="5" applyNumberFormat="1" applyFont="1" applyFill="1" applyAlignment="1"/>
    <xf numFmtId="9" fontId="3" fillId="3" borderId="0" xfId="5" applyFont="1" applyFill="1" applyAlignment="1"/>
    <xf numFmtId="4" fontId="13" fillId="3" borderId="0" xfId="2" applyFont="1" applyFill="1" applyAlignment="1"/>
    <xf numFmtId="4" fontId="1" fillId="3" borderId="0" xfId="2" applyFont="1" applyFill="1" applyAlignment="1"/>
    <xf numFmtId="1" fontId="13" fillId="3" borderId="0" xfId="3" applyNumberFormat="1" applyFont="1" applyFill="1" applyAlignment="1"/>
    <xf numFmtId="0" fontId="13" fillId="3" borderId="0" xfId="3" applyFont="1" applyFill="1" applyAlignment="1"/>
    <xf numFmtId="9" fontId="7" fillId="0" borderId="0" xfId="5" applyFont="1" applyBorder="1" applyAlignment="1">
      <alignment horizontal="left" indent="1"/>
    </xf>
    <xf numFmtId="1" fontId="9" fillId="2" borderId="5" xfId="3" applyNumberFormat="1" applyFont="1" applyFill="1" applyBorder="1" applyAlignment="1">
      <alignment horizontal="center"/>
    </xf>
    <xf numFmtId="166" fontId="5" fillId="0" borderId="0" xfId="4" applyNumberFormat="1" applyFont="1" applyAlignment="1">
      <alignment horizontal="right" indent="1"/>
    </xf>
    <xf numFmtId="0" fontId="5" fillId="0" borderId="0" xfId="3" applyFont="1" applyAlignment="1">
      <alignment horizontal="right"/>
    </xf>
    <xf numFmtId="0" fontId="14" fillId="0" borderId="5" xfId="3" applyFont="1" applyFill="1" applyBorder="1" applyAlignment="1">
      <alignment horizontal="right" indent="1"/>
    </xf>
    <xf numFmtId="0" fontId="15" fillId="0" borderId="5" xfId="3" applyFont="1" applyFill="1" applyBorder="1" applyAlignment="1">
      <alignment horizontal="right" indent="1"/>
    </xf>
    <xf numFmtId="3" fontId="3" fillId="3" borderId="0" xfId="1" applyNumberFormat="1" applyFont="1" applyFill="1" applyAlignment="1">
      <alignment horizontal="right"/>
    </xf>
    <xf numFmtId="3" fontId="3" fillId="3" borderId="0" xfId="1" applyNumberFormat="1" applyFont="1" applyFill="1" applyAlignment="1">
      <alignment horizontal="right" indent="1"/>
    </xf>
    <xf numFmtId="9" fontId="14" fillId="0" borderId="0" xfId="4" applyFont="1" applyAlignment="1">
      <alignment horizontal="right" indent="1"/>
    </xf>
    <xf numFmtId="4" fontId="1" fillId="0" borderId="0" xfId="2" applyFont="1" applyAlignment="1"/>
    <xf numFmtId="0" fontId="5" fillId="2" borderId="5" xfId="3" applyFont="1" applyFill="1" applyBorder="1" applyAlignment="1">
      <alignment horizontal="left" indent="1"/>
    </xf>
    <xf numFmtId="0" fontId="5" fillId="2" borderId="5" xfId="3" applyFont="1" applyFill="1" applyBorder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2" fillId="2" borderId="18" xfId="3" applyFont="1" applyFill="1" applyBorder="1" applyAlignment="1">
      <alignment horizontal="left" indent="2"/>
    </xf>
    <xf numFmtId="0" fontId="13" fillId="2" borderId="9" xfId="3" applyFont="1" applyFill="1" applyBorder="1" applyAlignment="1">
      <alignment horizontal="center"/>
    </xf>
    <xf numFmtId="168" fontId="5" fillId="0" borderId="0" xfId="4" applyNumberFormat="1" applyFont="1" applyAlignment="1">
      <alignment horizontal="right" indent="1"/>
    </xf>
    <xf numFmtId="168" fontId="5" fillId="0" borderId="0" xfId="3" applyNumberFormat="1" applyFont="1" applyAlignment="1">
      <alignment horizontal="right" indent="1"/>
    </xf>
    <xf numFmtId="3" fontId="5" fillId="0" borderId="12" xfId="3" applyNumberFormat="1" applyFont="1" applyBorder="1" applyAlignment="1">
      <alignment horizontal="right" indent="1"/>
    </xf>
  </cellXfs>
  <cellStyles count="6">
    <cellStyle name="Millares 2" xfId="2" xr:uid="{00000000-0005-0000-0000-000000000000}"/>
    <cellStyle name="Normal" xfId="0" builtinId="0"/>
    <cellStyle name="Normal 2" xfId="3" xr:uid="{00000000-0005-0000-0000-000002000000}"/>
    <cellStyle name="Porcentagem" xfId="4" builtinId="5"/>
    <cellStyle name="Porcentual 2" xfId="5" xr:uid="{00000000-0005-0000-0000-000004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3"/>
  <sheetViews>
    <sheetView showGridLines="0" view="pageBreakPreview" zoomScale="140" zoomScaleNormal="130" zoomScaleSheetLayoutView="140" workbookViewId="0">
      <selection activeCell="A32" sqref="A32:A78"/>
    </sheetView>
  </sheetViews>
  <sheetFormatPr defaultColWidth="11.453125" defaultRowHeight="11.5"/>
  <cols>
    <col min="1" max="1" width="25.54296875" style="41" customWidth="1"/>
    <col min="2" max="4" width="9.453125" style="20" customWidth="1"/>
    <col min="5" max="6" width="9.453125" style="22" customWidth="1"/>
    <col min="7" max="7" width="2.453125" style="22" customWidth="1"/>
    <col min="8" max="8" width="9.453125" style="22" customWidth="1"/>
    <col min="9" max="13" width="7.08984375" style="22" customWidth="1"/>
    <col min="14" max="16384" width="11.453125" style="22"/>
  </cols>
  <sheetData>
    <row r="1" spans="1:28" ht="15.65" customHeight="1">
      <c r="A1" s="1" t="s">
        <v>33</v>
      </c>
      <c r="C1" s="21"/>
      <c r="D1" s="21"/>
    </row>
    <row r="2" spans="1:28" ht="13.25" customHeight="1" thickBot="1">
      <c r="A2" s="147" t="s">
        <v>218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28" ht="13.25" customHeight="1">
      <c r="A3" s="26" t="s">
        <v>34</v>
      </c>
      <c r="B3" s="27">
        <v>32850</v>
      </c>
      <c r="C3" s="27">
        <f>B3*(1+C93)</f>
        <v>43739.775000000001</v>
      </c>
      <c r="D3" s="27">
        <f>C3*(1+D93)</f>
        <v>43302.377249999998</v>
      </c>
      <c r="E3" s="27">
        <f>D3*(1+E93)</f>
        <v>32909.806709999997</v>
      </c>
      <c r="F3" s="27">
        <f>E3*(1+F93)</f>
        <v>40479.062253299999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28" ht="13.25" customHeight="1">
      <c r="A4" s="146" t="s">
        <v>157</v>
      </c>
      <c r="B4" s="27">
        <f>B3*B94</f>
        <v>17804.7</v>
      </c>
      <c r="C4" s="27">
        <f>C3*C94</f>
        <v>23182.080750000001</v>
      </c>
      <c r="D4" s="27">
        <f>D3*D94</f>
        <v>26111.333481749996</v>
      </c>
      <c r="E4" s="27">
        <f>E3*E94</f>
        <v>20206.621319939997</v>
      </c>
      <c r="F4" s="27">
        <f>F3*F94</f>
        <v>24287.437351979999</v>
      </c>
      <c r="I4" s="28">
        <f>B4/B3</f>
        <v>0.54200000000000004</v>
      </c>
      <c r="J4" s="28">
        <f>C4/C3</f>
        <v>0.53</v>
      </c>
      <c r="K4" s="28">
        <f>D4/D3</f>
        <v>0.60299999999999998</v>
      </c>
      <c r="L4" s="28">
        <f>E4/E3</f>
        <v>0.61399999999999999</v>
      </c>
      <c r="M4" s="28">
        <f>F4/F3</f>
        <v>0.6</v>
      </c>
    </row>
    <row r="5" spans="1:28" ht="13.25" customHeight="1">
      <c r="A5" s="146" t="s">
        <v>158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7075.6084426499992</v>
      </c>
      <c r="F5" s="27">
        <f>F3*F95</f>
        <v>8622.0402599528989</v>
      </c>
      <c r="I5" s="28">
        <f>B5/B3</f>
        <v>0.17399999999999999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3.25" customHeight="1">
      <c r="A6" s="29" t="s">
        <v>219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t="shared" ref="I6:M11" si="0">B6/B$3</f>
        <v>0.71599999999999997</v>
      </c>
      <c r="J6" s="32">
        <f t="shared" si="0"/>
        <v>0.69000000000000006</v>
      </c>
      <c r="K6" s="32">
        <f t="shared" si="0"/>
        <v>0.81699999999999995</v>
      </c>
      <c r="L6" s="32">
        <f t="shared" si="0"/>
        <v>0.82899999999999996</v>
      </c>
      <c r="M6" s="32">
        <f t="shared" si="0"/>
        <v>0.81299999999999994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s="31" customFormat="1" ht="13.25" customHeight="1">
      <c r="A7" s="3" t="s">
        <v>35</v>
      </c>
      <c r="B7" s="35">
        <f>B3-B6</f>
        <v>9329.4000000000015</v>
      </c>
      <c r="C7" s="36">
        <f>C3-C6</f>
        <v>13559.330249999999</v>
      </c>
      <c r="D7" s="35">
        <f>D3-D6</f>
        <v>7924.3350367500025</v>
      </c>
      <c r="E7" s="35">
        <f>E3-E6</f>
        <v>5627.5769474100016</v>
      </c>
      <c r="F7" s="35">
        <f>F3-F6</f>
        <v>7569.5846413671024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0"/>
        <v>0.17100000000000007</v>
      </c>
      <c r="M7" s="28">
        <f t="shared" si="0"/>
        <v>0.18700000000000006</v>
      </c>
    </row>
    <row r="8" spans="1:28" ht="13.25" customHeight="1">
      <c r="A8" s="77" t="s">
        <v>159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9.1907194309984439E-2</v>
      </c>
      <c r="K8" s="38">
        <f t="shared" si="0"/>
        <v>9.7685168081620741E-2</v>
      </c>
      <c r="L8" s="38">
        <f t="shared" si="0"/>
        <v>0.1203288744566437</v>
      </c>
      <c r="M8" s="38">
        <f t="shared" si="0"/>
        <v>0.1000517248808013</v>
      </c>
      <c r="N8" s="31"/>
      <c r="O8" s="31"/>
    </row>
    <row r="9" spans="1:28" ht="13.25" customHeight="1">
      <c r="A9" s="26" t="s">
        <v>4</v>
      </c>
      <c r="B9" s="27">
        <f>B7-B8</f>
        <v>5669.4000000000015</v>
      </c>
      <c r="C9" s="27">
        <f>C7-C8</f>
        <v>9539.3302499999991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8.5314831918379325E-2</v>
      </c>
      <c r="L9" s="28">
        <f t="shared" si="0"/>
        <v>5.0671125543356364E-2</v>
      </c>
      <c r="M9" s="28">
        <f t="shared" si="0"/>
        <v>8.6948275119198767E-2</v>
      </c>
    </row>
    <row r="10" spans="1:28" ht="13.25" customHeight="1">
      <c r="A10" s="4" t="s">
        <v>36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4.8438356164383557E-2</v>
      </c>
      <c r="J10" s="32">
        <f t="shared" si="0"/>
        <v>3.6378787956728165E-2</v>
      </c>
      <c r="K10" s="32">
        <f t="shared" si="0"/>
        <v>3.912394902060487E-2</v>
      </c>
      <c r="L10" s="32">
        <f t="shared" si="0"/>
        <v>5.2237316832299319E-2</v>
      </c>
      <c r="M10" s="32">
        <f t="shared" si="0"/>
        <v>3.8538442176308647E-2</v>
      </c>
    </row>
    <row r="11" spans="1:28" ht="13.25" customHeight="1">
      <c r="A11" s="34" t="s">
        <v>7</v>
      </c>
      <c r="B11" s="35">
        <f>B9-B10</f>
        <v>4078.2000000000016</v>
      </c>
      <c r="C11" s="37">
        <f>C9-C10</f>
        <v>7948.1302499999993</v>
      </c>
      <c r="D11" s="35">
        <f>D9-D10</f>
        <v>2000.1750367500024</v>
      </c>
      <c r="E11" s="35">
        <f>E9-E10</f>
        <v>-51.543052589998297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4.6190882897774455E-2</v>
      </c>
      <c r="L11" s="28">
        <f t="shared" si="0"/>
        <v>-1.5661912889429518E-3</v>
      </c>
      <c r="M11" s="28">
        <f t="shared" si="0"/>
        <v>4.8409832942890127E-2</v>
      </c>
    </row>
    <row r="12" spans="1:28" ht="13.25" customHeight="1">
      <c r="A12" s="34" t="s">
        <v>160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28" ht="13.25" customHeight="1">
      <c r="A13" s="4" t="s">
        <v>37</v>
      </c>
      <c r="B13" s="30">
        <f ca="1">B99*(B47+B45)</f>
        <v>321.63111968184955</v>
      </c>
      <c r="C13" s="37">
        <f ca="1">C99*(C47+C45)</f>
        <v>292.42646210692192</v>
      </c>
      <c r="D13" s="30">
        <f ca="1">D99*(D47+D45)</f>
        <v>578.23750466725778</v>
      </c>
      <c r="E13" s="30">
        <f ca="1">E99*(E47+E45)</f>
        <v>606.82744304241703</v>
      </c>
      <c r="F13" s="30">
        <f ca="1">F99*(F47+F45)</f>
        <v>828.9932865752495</v>
      </c>
      <c r="I13" s="32">
        <f t="shared" ref="I13:M16" ca="1" si="1">B13/B$3</f>
        <v>9.7909016645920718E-3</v>
      </c>
      <c r="J13" s="32">
        <f t="shared" ca="1" si="1"/>
        <v>6.685595938866213E-3</v>
      </c>
      <c r="K13" s="32">
        <f t="shared" ca="1" si="1"/>
        <v>1.3353481757569275E-2</v>
      </c>
      <c r="L13" s="32">
        <f t="shared" ca="1" si="1"/>
        <v>1.8439106871388156E-2</v>
      </c>
      <c r="M13" s="32">
        <f t="shared" ca="1" si="1"/>
        <v>2.0479557589248919E-2</v>
      </c>
    </row>
    <row r="14" spans="1:28" ht="13.25" customHeight="1">
      <c r="A14" s="5" t="s">
        <v>38</v>
      </c>
      <c r="B14" s="35">
        <f ca="1">B11+B12-B13</f>
        <v>3756.568880318152</v>
      </c>
      <c r="C14" s="35">
        <f ca="1">C11+C12-C13</f>
        <v>7655.7037878930769</v>
      </c>
      <c r="D14" s="35">
        <f ca="1">D11+D12-D13</f>
        <v>1421.9375320827446</v>
      </c>
      <c r="E14" s="35">
        <f ca="1">E11+E12-E13</f>
        <v>441.62950436758467</v>
      </c>
      <c r="F14" s="35">
        <f ca="1">F11+F12-F13</f>
        <v>1130.5913547918531</v>
      </c>
      <c r="I14" s="28">
        <f t="shared" ca="1" si="1"/>
        <v>0.11435521705686916</v>
      </c>
      <c r="J14" s="28">
        <f t="shared" ca="1" si="1"/>
        <v>0.17502842179442113</v>
      </c>
      <c r="K14" s="28">
        <f t="shared" ca="1" si="1"/>
        <v>3.2837401140205176E-2</v>
      </c>
      <c r="L14" s="28">
        <f t="shared" ca="1" si="1"/>
        <v>1.3419389188736584E-2</v>
      </c>
      <c r="M14" s="28">
        <f t="shared" ca="1" si="1"/>
        <v>2.7930275353641208E-2</v>
      </c>
    </row>
    <row r="15" spans="1:28" ht="13.25" customHeight="1">
      <c r="A15" s="4" t="s">
        <v>161</v>
      </c>
      <c r="B15" s="30">
        <f ca="1">B14*B101</f>
        <v>939.14222007953799</v>
      </c>
      <c r="C15" s="30">
        <f ca="1">C14*C101</f>
        <v>1913.9259469732692</v>
      </c>
      <c r="D15" s="30">
        <f ca="1">D14*D101</f>
        <v>355.48438302068615</v>
      </c>
      <c r="E15" s="30">
        <f ca="1">E14*E101</f>
        <v>110.40737609189617</v>
      </c>
      <c r="F15" s="30">
        <f ca="1">F14*F101</f>
        <v>282.64783869796327</v>
      </c>
      <c r="I15" s="32">
        <f t="shared" ca="1" si="1"/>
        <v>2.8588804264217289E-2</v>
      </c>
      <c r="J15" s="32">
        <f t="shared" ca="1" si="1"/>
        <v>4.3757105448605282E-2</v>
      </c>
      <c r="K15" s="32">
        <f t="shared" ca="1" si="1"/>
        <v>8.209350285051294E-3</v>
      </c>
      <c r="L15" s="32">
        <f t="shared" ca="1" si="1"/>
        <v>3.354847297184146E-3</v>
      </c>
      <c r="M15" s="32">
        <f t="shared" ca="1" si="1"/>
        <v>6.9825688384103019E-3</v>
      </c>
    </row>
    <row r="16" spans="1:28" ht="13.25" customHeight="1">
      <c r="A16" s="4" t="s">
        <v>39</v>
      </c>
      <c r="B16" s="30">
        <f ca="1">B14-B15</f>
        <v>2817.4266602386142</v>
      </c>
      <c r="C16" s="30">
        <f ca="1">C14-C15</f>
        <v>5741.7778409198072</v>
      </c>
      <c r="D16" s="30">
        <f ca="1">D14-D15</f>
        <v>1066.4531490620584</v>
      </c>
      <c r="E16" s="30">
        <f ca="1">E14-E15</f>
        <v>331.22212827568853</v>
      </c>
      <c r="F16" s="30">
        <f ca="1">F14-F15</f>
        <v>847.9435160938898</v>
      </c>
      <c r="I16" s="28">
        <f t="shared" ca="1" si="1"/>
        <v>8.5766412792651875E-2</v>
      </c>
      <c r="J16" s="28">
        <f t="shared" ca="1" si="1"/>
        <v>0.13127131634581585</v>
      </c>
      <c r="K16" s="28">
        <f t="shared" ca="1" si="1"/>
        <v>2.462805085515388E-2</v>
      </c>
      <c r="L16" s="28">
        <f t="shared" ca="1" si="1"/>
        <v>1.0064541891552439E-2</v>
      </c>
      <c r="M16" s="28">
        <f t="shared" ca="1" si="1"/>
        <v>2.0947706515230907E-2</v>
      </c>
    </row>
    <row r="17" spans="1:11" ht="13.25" customHeight="1">
      <c r="E17" s="20"/>
      <c r="F17" s="20"/>
    </row>
    <row r="18" spans="1:11" ht="13.25" customHeight="1" thickBot="1">
      <c r="A18" s="7" t="s">
        <v>40</v>
      </c>
      <c r="B18" s="8"/>
      <c r="C18" s="44"/>
      <c r="D18" s="44"/>
      <c r="E18" s="44"/>
      <c r="F18" s="44"/>
      <c r="G18" s="45"/>
      <c r="H18" s="45"/>
      <c r="J18" s="23"/>
    </row>
    <row r="19" spans="1:11" ht="13.25" customHeight="1">
      <c r="A19" s="9" t="s">
        <v>41</v>
      </c>
      <c r="B19" s="47">
        <v>0.41</v>
      </c>
      <c r="C19" s="47">
        <f>C93</f>
        <v>0.33150000000000002</v>
      </c>
      <c r="D19" s="47">
        <f>D93</f>
        <v>-0.01</v>
      </c>
      <c r="E19" s="47">
        <f>E93</f>
        <v>-0.24</v>
      </c>
      <c r="F19" s="47">
        <f>F93</f>
        <v>0.23</v>
      </c>
      <c r="G19" s="45"/>
      <c r="H19" s="45"/>
      <c r="J19" s="23"/>
    </row>
    <row r="20" spans="1:11" ht="13.25" customHeight="1">
      <c r="A20" s="9" t="s">
        <v>42</v>
      </c>
      <c r="B20" s="48">
        <f>B7/B3</f>
        <v>0.28400000000000003</v>
      </c>
      <c r="C20" s="48">
        <f>C7/C3</f>
        <v>0.30999999999999994</v>
      </c>
      <c r="D20" s="48">
        <f>D7/D3</f>
        <v>0.18300000000000008</v>
      </c>
      <c r="E20" s="48">
        <f>E7/E3</f>
        <v>0.17100000000000007</v>
      </c>
      <c r="F20" s="48">
        <f>F7/F3</f>
        <v>0.18700000000000006</v>
      </c>
      <c r="G20" s="45"/>
      <c r="H20" s="45"/>
    </row>
    <row r="21" spans="1:11" ht="13.25" customHeight="1">
      <c r="A21" s="9" t="s">
        <v>43</v>
      </c>
      <c r="B21" s="10">
        <f>B8/B3</f>
        <v>0.11141552511415526</v>
      </c>
      <c r="C21" s="10">
        <f>C8/C3</f>
        <v>9.1907194309984439E-2</v>
      </c>
      <c r="D21" s="10">
        <f>D8/D3</f>
        <v>9.7685168081620741E-2</v>
      </c>
      <c r="E21" s="10">
        <f>E8/E3</f>
        <v>0.1203288744566437</v>
      </c>
      <c r="F21" s="10">
        <f>F8/F3</f>
        <v>0.1000517248808013</v>
      </c>
      <c r="G21" s="45"/>
      <c r="H21" s="45"/>
    </row>
    <row r="22" spans="1:11" ht="13.25" customHeight="1">
      <c r="A22" s="11" t="s">
        <v>220</v>
      </c>
      <c r="B22" s="10" t="s">
        <v>44</v>
      </c>
      <c r="C22" s="10">
        <f>C8/B8-1</f>
        <v>9.8360655737705027E-2</v>
      </c>
      <c r="D22" s="10">
        <f>D8/C8-1</f>
        <v>5.2238805970149294E-2</v>
      </c>
      <c r="E22" s="10">
        <f>E8/D8-1</f>
        <v>-6.3829787234042534E-2</v>
      </c>
      <c r="F22" s="10">
        <f>F8/E8-1</f>
        <v>2.2727272727272707E-2</v>
      </c>
      <c r="G22" s="45"/>
      <c r="H22" s="45"/>
    </row>
    <row r="23" spans="1:11" ht="13.25" customHeight="1">
      <c r="A23" s="9" t="s">
        <v>45</v>
      </c>
      <c r="B23" s="48">
        <f>B9/B3</f>
        <v>0.1725844748858448</v>
      </c>
      <c r="C23" s="48">
        <f>C9/C3</f>
        <v>0.21809280569001552</v>
      </c>
      <c r="D23" s="48">
        <f>D9/D3</f>
        <v>8.5314831918379325E-2</v>
      </c>
      <c r="E23" s="48">
        <f>E9/E3</f>
        <v>5.0671125543356364E-2</v>
      </c>
      <c r="F23" s="48">
        <f>F9/F3</f>
        <v>8.6948275119198767E-2</v>
      </c>
      <c r="G23" s="45"/>
      <c r="H23" s="45"/>
    </row>
    <row r="24" spans="1:11" ht="13.25" customHeight="1">
      <c r="A24" s="12" t="s">
        <v>162</v>
      </c>
      <c r="B24" s="47">
        <f ca="1">B16/B3</f>
        <v>8.5766412792651875E-2</v>
      </c>
      <c r="C24" s="47">
        <f ca="1">C16/C3</f>
        <v>0.13127131634581585</v>
      </c>
      <c r="D24" s="47">
        <f ca="1">D16/D3</f>
        <v>2.462805085515388E-2</v>
      </c>
      <c r="E24" s="47">
        <f ca="1">E16/E3</f>
        <v>1.0064541891552439E-2</v>
      </c>
      <c r="F24" s="47">
        <f ca="1">F16/F3</f>
        <v>2.0947706515230907E-2</v>
      </c>
      <c r="G24" s="45"/>
      <c r="H24" s="45"/>
      <c r="K24" s="45"/>
    </row>
    <row r="25" spans="1:11" ht="13.25" customHeight="1">
      <c r="A25" s="9" t="s">
        <v>163</v>
      </c>
      <c r="B25" s="48">
        <f ca="1">B16/B48</f>
        <v>0.17849244138983547</v>
      </c>
      <c r="C25" s="48">
        <f ca="1">C16/C48</f>
        <v>0.32994934648885132</v>
      </c>
      <c r="D25" s="48">
        <f ca="1">D16/D48</f>
        <v>4.6079479862424055E-2</v>
      </c>
      <c r="E25" s="48">
        <f ca="1">E16/E48</f>
        <v>1.3681082055158536E-2</v>
      </c>
      <c r="F25" s="48">
        <f ca="1">F16/F48</f>
        <v>3.4551482502493562E-2</v>
      </c>
      <c r="G25" s="45"/>
      <c r="H25" s="45"/>
      <c r="K25" s="45"/>
    </row>
    <row r="26" spans="1:11" ht="13.25" customHeight="1">
      <c r="A26" s="9" t="s">
        <v>243</v>
      </c>
      <c r="B26" s="48">
        <f>B11/B60</f>
        <v>0.16452838825410113</v>
      </c>
      <c r="C26" s="48">
        <f>C11/C60</f>
        <v>0.27523487253105855</v>
      </c>
      <c r="D26" s="48">
        <f>D11/D60</f>
        <v>5.9905923489204913E-2</v>
      </c>
      <c r="E26" s="48">
        <f>E11/E60</f>
        <v>-1.5742267722520531E-3</v>
      </c>
      <c r="F26" s="48">
        <f>F11/F60</f>
        <v>5.4406438558900573E-2</v>
      </c>
      <c r="G26" s="45"/>
      <c r="H26" s="45"/>
      <c r="K26" s="45"/>
    </row>
    <row r="27" spans="1:11" ht="13.25" customHeight="1">
      <c r="A27" s="46" t="s">
        <v>164</v>
      </c>
      <c r="B27" s="93">
        <f>B99</f>
        <v>5.1999999999999998E-2</v>
      </c>
      <c r="C27" s="93">
        <f>C99</f>
        <v>5.0999999999999997E-2</v>
      </c>
      <c r="D27" s="93">
        <f>D99</f>
        <v>6.3E-2</v>
      </c>
      <c r="E27" s="93">
        <f>E99</f>
        <v>7.3999999999999996E-2</v>
      </c>
      <c r="F27" s="93">
        <f>F99</f>
        <v>7.8E-2</v>
      </c>
      <c r="G27" s="45"/>
      <c r="H27" s="45"/>
      <c r="K27" s="45"/>
    </row>
    <row r="28" spans="1:11" ht="13.25" customHeight="1">
      <c r="A28" s="46" t="s">
        <v>165</v>
      </c>
      <c r="B28" s="49">
        <f ca="1">B11/B13</f>
        <v>12.679743191622961</v>
      </c>
      <c r="C28" s="49">
        <f ca="1">C11/C13</f>
        <v>27.179928221044062</v>
      </c>
      <c r="D28" s="49">
        <f ca="1">D11/D13</f>
        <v>3.4590890777674259</v>
      </c>
      <c r="E28" s="49">
        <f ca="1">E11/E13</f>
        <v>-8.493856561855502E-2</v>
      </c>
      <c r="F28" s="49">
        <f ca="1">F11/F13</f>
        <v>2.363812437447558</v>
      </c>
      <c r="G28" s="45"/>
      <c r="H28" s="45"/>
      <c r="K28" s="45"/>
    </row>
    <row r="29" spans="1:11" ht="13.2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11" ht="13.25" customHeight="1">
      <c r="A30" s="46"/>
      <c r="B30" s="50"/>
      <c r="C30" s="50"/>
      <c r="D30" s="50"/>
      <c r="E30" s="45"/>
      <c r="F30" s="45"/>
      <c r="G30" s="45"/>
      <c r="H30" s="45"/>
    </row>
    <row r="31" spans="1:11" ht="13.25" customHeight="1">
      <c r="A31" s="46"/>
      <c r="B31" s="50"/>
      <c r="C31" s="50"/>
      <c r="D31" s="50"/>
      <c r="E31" s="45"/>
      <c r="F31" s="45"/>
      <c r="G31" s="45"/>
      <c r="H31" s="45"/>
    </row>
    <row r="32" spans="1:11" ht="13.25" customHeight="1">
      <c r="A32" s="1" t="s">
        <v>46</v>
      </c>
      <c r="B32" s="51"/>
      <c r="C32" s="51"/>
      <c r="D32" s="51"/>
      <c r="H32" s="109" t="s">
        <v>185</v>
      </c>
    </row>
    <row r="33" spans="1:8" ht="13.25" customHeight="1" thickBot="1">
      <c r="A33" s="147" t="s">
        <v>218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3.25" customHeight="1">
      <c r="A34" s="2" t="s">
        <v>47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>
        <f>F34-C34</f>
        <v>-510</v>
      </c>
    </row>
    <row r="35" spans="1:8" ht="13.25" customHeight="1">
      <c r="A35" s="2" t="s">
        <v>48</v>
      </c>
      <c r="B35" s="27">
        <f t="shared" ref="B35:F36" si="2">B3/365*B105</f>
        <v>8640</v>
      </c>
      <c r="C35" s="27">
        <f t="shared" si="2"/>
        <v>11836.739111111112</v>
      </c>
      <c r="D35" s="27">
        <f t="shared" si="2"/>
        <v>13257.147804444448</v>
      </c>
      <c r="E35" s="27">
        <f t="shared" si="2"/>
        <v>13522.290760533335</v>
      </c>
      <c r="F35" s="27">
        <f t="shared" si="2"/>
        <v>16902.863450666671</v>
      </c>
      <c r="H35" s="69">
        <f>F35-C35</f>
        <v>5066.1243395555593</v>
      </c>
    </row>
    <row r="36" spans="1:8" ht="13.25" customHeight="1">
      <c r="A36" s="2" t="s">
        <v>49</v>
      </c>
      <c r="B36" s="27">
        <f t="shared" si="2"/>
        <v>7350</v>
      </c>
      <c r="C36" s="27">
        <f t="shared" si="2"/>
        <v>9844.4452500000007</v>
      </c>
      <c r="D36" s="27">
        <f t="shared" si="2"/>
        <v>11803.75349175</v>
      </c>
      <c r="E36" s="27">
        <f t="shared" si="2"/>
        <v>9688.1061122999981</v>
      </c>
      <c r="F36" s="27">
        <f t="shared" si="2"/>
        <v>10779.629728824</v>
      </c>
      <c r="H36" s="69">
        <f>F36-C36</f>
        <v>935.1844788239996</v>
      </c>
    </row>
    <row r="37" spans="1:8" ht="13.25" customHeight="1">
      <c r="A37" s="13" t="s">
        <v>166</v>
      </c>
      <c r="B37" s="35">
        <f>SUM(B34:B36)</f>
        <v>16680</v>
      </c>
      <c r="C37" s="35">
        <f>SUM(C34:C36)</f>
        <v>22311.184361111111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3.25" customHeight="1">
      <c r="A38" s="4" t="s">
        <v>167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>
        <f>F38-C38</f>
        <v>-1230</v>
      </c>
    </row>
    <row r="39" spans="1:8" ht="13.25" customHeight="1">
      <c r="A39" s="4" t="s">
        <v>50</v>
      </c>
      <c r="B39" s="54">
        <f>B37+B38</f>
        <v>31980</v>
      </c>
      <c r="C39" s="54">
        <f>C37+C38</f>
        <v>38601.184361111111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42862.493179490673</v>
      </c>
      <c r="H39" s="69"/>
    </row>
    <row r="40" spans="1:8" ht="13.25" customHeight="1">
      <c r="D40" s="20" t="s">
        <v>51</v>
      </c>
      <c r="E40" s="20" t="s">
        <v>51</v>
      </c>
      <c r="F40" s="20" t="s">
        <v>51</v>
      </c>
      <c r="H40" s="20"/>
    </row>
    <row r="41" spans="1:8" ht="13.25" customHeight="1">
      <c r="A41" s="1" t="s">
        <v>52</v>
      </c>
      <c r="B41" s="55"/>
      <c r="E41" s="20"/>
      <c r="F41" s="20"/>
      <c r="H41" s="20"/>
    </row>
    <row r="42" spans="1:8" ht="13.25" customHeight="1">
      <c r="A42" s="13" t="s">
        <v>53</v>
      </c>
      <c r="B42" s="35">
        <f>B53/365*B107</f>
        <v>3810</v>
      </c>
      <c r="C42" s="35">
        <f>C53/365*C107</f>
        <v>5009.0340093550776</v>
      </c>
      <c r="D42" s="35">
        <f>D53/365*D107</f>
        <v>5438.6017437495766</v>
      </c>
      <c r="E42" s="35">
        <f>E53/365*E107</f>
        <v>4073.2068219804214</v>
      </c>
      <c r="F42" s="35">
        <f>F53/365*F107</f>
        <v>4971.551975010253</v>
      </c>
      <c r="H42" s="69">
        <f>F42-C42</f>
        <v>-37.482034344824569</v>
      </c>
    </row>
    <row r="43" spans="1:8" ht="13.25" customHeight="1">
      <c r="A43" s="26" t="s">
        <v>221</v>
      </c>
      <c r="B43" s="27">
        <v>2370</v>
      </c>
      <c r="C43" s="27">
        <v>3199.5</v>
      </c>
      <c r="D43" s="27">
        <v>2143.665</v>
      </c>
      <c r="E43" s="27">
        <v>1436.2555500000001</v>
      </c>
      <c r="F43" s="27">
        <v>962.29121850000013</v>
      </c>
      <c r="H43" s="69">
        <f>F43-C43</f>
        <v>-2237.2087815</v>
      </c>
    </row>
    <row r="44" spans="1:8" ht="13.25" customHeight="1">
      <c r="A44" s="26" t="s">
        <v>168</v>
      </c>
      <c r="B44" s="27">
        <v>1012.788241129892</v>
      </c>
      <c r="C44" s="27">
        <v>1515.0223938267484</v>
      </c>
      <c r="D44" s="27">
        <v>980.03255367199336</v>
      </c>
      <c r="E44" s="27">
        <v>709.11261183626721</v>
      </c>
      <c r="F44" s="27">
        <v>911.13637413739866</v>
      </c>
      <c r="H44" s="69">
        <f>F44-C44</f>
        <v>-603.88601968934972</v>
      </c>
    </row>
    <row r="45" spans="1:8" ht="13.25" customHeight="1">
      <c r="A45" s="4" t="s">
        <v>54</v>
      </c>
      <c r="B45" s="27">
        <f ca="1">IF(B69&lt;0,(-B69+B34),0)</f>
        <v>4235.2138400355689</v>
      </c>
      <c r="C45" s="27">
        <f ca="1">IF(C69&lt;0,(-C69+C34),0)</f>
        <v>3933.85219817494</v>
      </c>
      <c r="D45" s="27">
        <f ca="1">IF(D69&lt;0,(-D69+D34),0)</f>
        <v>7528.3730899564725</v>
      </c>
      <c r="E45" s="27">
        <f ca="1">IF(E69&lt;0,(-E69+E34),0)</f>
        <v>6700.3708519245556</v>
      </c>
      <c r="F45" s="27">
        <f ca="1">IF(F69&lt;0,(-F69+F34),0)</f>
        <v>9278.1190586570447</v>
      </c>
      <c r="H45" s="69">
        <f ca="1">F45-C45</f>
        <v>5344.2668604821047</v>
      </c>
    </row>
    <row r="46" spans="1:8" ht="13.25" customHeight="1">
      <c r="A46" s="13" t="s">
        <v>55</v>
      </c>
      <c r="B46" s="35">
        <f ca="1">B42+B43+B44+B45</f>
        <v>11428.002081165461</v>
      </c>
      <c r="C46" s="36">
        <f ca="1">C42+C43+C44+C45</f>
        <v>13657.408601356765</v>
      </c>
      <c r="D46" s="35">
        <f ca="1">D42+D43+D44+D45</f>
        <v>16090.672387378043</v>
      </c>
      <c r="E46" s="36">
        <f ca="1">E42+E43+E44+E45</f>
        <v>12918.945835741244</v>
      </c>
      <c r="F46" s="35">
        <f ca="1">F42+F43+F44+F45</f>
        <v>16123.098626304698</v>
      </c>
      <c r="H46" s="69"/>
    </row>
    <row r="47" spans="1:8" ht="13.25" customHeight="1">
      <c r="A47" s="2" t="s">
        <v>56</v>
      </c>
      <c r="B47" s="27">
        <v>1950</v>
      </c>
      <c r="C47" s="37">
        <f>B47+C110</f>
        <v>1800</v>
      </c>
      <c r="D47" s="27">
        <f>C47+D110</f>
        <v>1650</v>
      </c>
      <c r="E47" s="37">
        <f>D47+E110</f>
        <v>1500</v>
      </c>
      <c r="F47" s="27">
        <f>E47+F110</f>
        <v>1350</v>
      </c>
      <c r="H47" s="69">
        <f>F47-C47</f>
        <v>-450</v>
      </c>
    </row>
    <row r="48" spans="1:8" ht="13.25" customHeight="1">
      <c r="A48" s="95" t="s">
        <v>169</v>
      </c>
      <c r="B48" s="27">
        <v>15784.571258595923</v>
      </c>
      <c r="C48" s="37">
        <f ca="1">B48+B49-C112</f>
        <v>17401.997918834539</v>
      </c>
      <c r="D48" s="27">
        <f ca="1">C48+C49</f>
        <v>23143.775759754346</v>
      </c>
      <c r="E48" s="37">
        <f ca="1">D48+D49</f>
        <v>24210.228908816403</v>
      </c>
      <c r="F48" s="27">
        <f ca="1">E48+E49</f>
        <v>24541.451037092091</v>
      </c>
      <c r="H48" s="69"/>
    </row>
    <row r="49" spans="1:11" ht="13.25" customHeight="1">
      <c r="A49" s="80" t="s">
        <v>222</v>
      </c>
      <c r="B49" s="27">
        <f ca="1">B16</f>
        <v>2817.4266602386142</v>
      </c>
      <c r="C49" s="37">
        <f ca="1">C16</f>
        <v>5741.7778409198072</v>
      </c>
      <c r="D49" s="27">
        <f ca="1">D16</f>
        <v>1066.4531490620584</v>
      </c>
      <c r="E49" s="37">
        <f ca="1">E16</f>
        <v>331.22212827568853</v>
      </c>
      <c r="F49" s="27">
        <f ca="1">F16</f>
        <v>847.9435160938898</v>
      </c>
      <c r="H49" s="69"/>
    </row>
    <row r="50" spans="1:11" ht="13.25" customHeight="1">
      <c r="A50" s="97" t="s">
        <v>170</v>
      </c>
      <c r="B50" s="30">
        <f ca="1">B48+B49</f>
        <v>18601.997918834539</v>
      </c>
      <c r="C50" s="39">
        <f ca="1">C48+C49</f>
        <v>23143.775759754346</v>
      </c>
      <c r="D50" s="30">
        <f ca="1">D48+D49</f>
        <v>24210.228908816403</v>
      </c>
      <c r="E50" s="39">
        <f ca="1">E48+E49</f>
        <v>24541.451037092091</v>
      </c>
      <c r="F50" s="30">
        <f ca="1">F48+F49</f>
        <v>25389.394553185979</v>
      </c>
      <c r="H50" s="69">
        <f ca="1">F50-C50</f>
        <v>2245.6187934316331</v>
      </c>
    </row>
    <row r="51" spans="1:11" ht="13.25" customHeight="1">
      <c r="A51" s="57" t="s">
        <v>52</v>
      </c>
      <c r="B51" s="54">
        <f ca="1">B46+B47+B50</f>
        <v>31980</v>
      </c>
      <c r="C51" s="54">
        <f ca="1">C46+C47+C50</f>
        <v>38601.184361111111</v>
      </c>
      <c r="D51" s="54">
        <f ca="1">D46+D47+D50</f>
        <v>41950.901296194446</v>
      </c>
      <c r="E51" s="54">
        <f ca="1">E46+E47+E50</f>
        <v>38960.396872833335</v>
      </c>
      <c r="F51" s="54">
        <f ca="1">F46+F47+F50</f>
        <v>42862.493179490673</v>
      </c>
      <c r="H51" s="20"/>
    </row>
    <row r="52" spans="1:11" ht="13.25" customHeight="1">
      <c r="A52" s="58"/>
      <c r="B52" s="37"/>
      <c r="C52" s="37"/>
      <c r="D52" s="37"/>
      <c r="E52" s="37"/>
      <c r="F52" s="37"/>
    </row>
    <row r="53" spans="1:11" ht="13.25" customHeight="1">
      <c r="A53" s="46" t="s">
        <v>223</v>
      </c>
      <c r="B53" s="69">
        <v>20110</v>
      </c>
      <c r="C53" s="69">
        <f>C4+(C36-B36)</f>
        <v>25676.526000000002</v>
      </c>
      <c r="D53" s="69">
        <f>D4+(D36-C36)</f>
        <v>28070.641723499997</v>
      </c>
      <c r="E53" s="69">
        <f>E4+(E36-D36)</f>
        <v>18090.973940489996</v>
      </c>
      <c r="F53" s="69">
        <f>F4+(F36-E36)</f>
        <v>25378.960968504001</v>
      </c>
      <c r="H53" s="70"/>
    </row>
    <row r="54" spans="1:11" ht="13.5" customHeight="1">
      <c r="A54" s="46" t="s">
        <v>224</v>
      </c>
      <c r="B54" s="60"/>
      <c r="C54" s="69">
        <f ca="1">B48+B49-C48</f>
        <v>1200</v>
      </c>
      <c r="D54" s="69">
        <f ca="1">C48+C49-D48</f>
        <v>0</v>
      </c>
      <c r="E54" s="69">
        <f ca="1">D48+D49-E48</f>
        <v>0</v>
      </c>
      <c r="F54" s="69">
        <f ca="1">E48+E49-F48</f>
        <v>0</v>
      </c>
      <c r="H54" s="45"/>
    </row>
    <row r="55" spans="1:11" ht="13.5" customHeight="1">
      <c r="A55" s="61"/>
      <c r="B55" s="59"/>
      <c r="C55" s="59"/>
      <c r="D55" s="59"/>
      <c r="E55" s="59"/>
      <c r="F55" s="59"/>
      <c r="H55" s="98" t="s">
        <v>185</v>
      </c>
    </row>
    <row r="56" spans="1:11" ht="15" customHeight="1" thickBot="1">
      <c r="A56" s="7" t="s">
        <v>57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11" ht="13.25" customHeight="1">
      <c r="A57" s="46" t="s">
        <v>171</v>
      </c>
      <c r="B57" s="64">
        <f>B34-B104</f>
        <v>690</v>
      </c>
      <c r="C57" s="64">
        <f>C34-C104</f>
        <v>630</v>
      </c>
      <c r="D57" s="64">
        <f>D34-D104</f>
        <v>360</v>
      </c>
      <c r="E57" s="64">
        <f>E34-E104</f>
        <v>180</v>
      </c>
      <c r="F57" s="64">
        <f>F34-F104</f>
        <v>120</v>
      </c>
      <c r="H57" s="69">
        <f>F57-C57</f>
        <v>-510</v>
      </c>
    </row>
    <row r="58" spans="1:11" ht="13.25" customHeight="1">
      <c r="A58" s="15" t="s">
        <v>173</v>
      </c>
      <c r="B58" s="66">
        <f>B104+B35+B36-B42-B43-B44</f>
        <v>8797.2117588701076</v>
      </c>
      <c r="C58" s="66">
        <f>C104+C35+C36-C42-C43-C44</f>
        <v>11957.627957929286</v>
      </c>
      <c r="D58" s="66">
        <f>D104+D35+D36-D42-D43-D44</f>
        <v>16498.601998772876</v>
      </c>
      <c r="E58" s="66">
        <f>E104+E35+E36-E42-E43-E44</f>
        <v>16991.821889016646</v>
      </c>
      <c r="F58" s="66">
        <f>F104+F35+F36-F42-F43-F44</f>
        <v>20837.513611843024</v>
      </c>
      <c r="H58" s="69">
        <f>F58-C58</f>
        <v>8879.8856539137378</v>
      </c>
    </row>
    <row r="59" spans="1:11" ht="13.25" customHeight="1">
      <c r="A59" s="15" t="s">
        <v>172</v>
      </c>
      <c r="B59" s="67">
        <f>B38</f>
        <v>15300</v>
      </c>
      <c r="C59" s="67">
        <f>C38</f>
        <v>16290</v>
      </c>
      <c r="D59" s="67">
        <f>D38</f>
        <v>16530</v>
      </c>
      <c r="E59" s="67">
        <f>E38</f>
        <v>15570</v>
      </c>
      <c r="F59" s="67">
        <f>F38</f>
        <v>15060</v>
      </c>
      <c r="H59" s="69">
        <f>F59-C59</f>
        <v>-1230</v>
      </c>
    </row>
    <row r="60" spans="1:11" ht="13.25" customHeight="1">
      <c r="A60" s="15" t="s">
        <v>58</v>
      </c>
      <c r="B60" s="66">
        <f>B57+B58+B59</f>
        <v>24787.211758870108</v>
      </c>
      <c r="C60" s="66">
        <f>C57+C58+C59</f>
        <v>28877.627957929286</v>
      </c>
      <c r="D60" s="66">
        <f>D57+D58+D59</f>
        <v>33388.60199877288</v>
      </c>
      <c r="E60" s="66">
        <f>E57+E58+E59</f>
        <v>32741.821889016646</v>
      </c>
      <c r="F60" s="66">
        <f>F57+F58+F59</f>
        <v>36017.513611843024</v>
      </c>
      <c r="H60" s="69"/>
    </row>
    <row r="61" spans="1:11" ht="13.25" customHeight="1">
      <c r="A61" s="65"/>
      <c r="B61" s="66"/>
      <c r="C61" s="66"/>
      <c r="D61" s="66"/>
      <c r="E61" s="66"/>
      <c r="F61" s="66"/>
      <c r="H61" s="69"/>
    </row>
    <row r="62" spans="1:11" ht="13.25" customHeight="1">
      <c r="A62" s="15" t="s">
        <v>59</v>
      </c>
      <c r="B62" s="66">
        <f ca="1">B45+B47</f>
        <v>6185.2138400355689</v>
      </c>
      <c r="C62" s="66">
        <f ca="1">C45+C47</f>
        <v>5733.85219817494</v>
      </c>
      <c r="D62" s="66">
        <f ca="1">D45+D47</f>
        <v>9178.3730899564725</v>
      </c>
      <c r="E62" s="66">
        <f ca="1">E45+E47</f>
        <v>8200.3708519245556</v>
      </c>
      <c r="F62" s="66">
        <f ca="1">F45+F47</f>
        <v>10628.119058657045</v>
      </c>
      <c r="H62" s="69">
        <f ca="1">F62-C62</f>
        <v>4894.2668604821047</v>
      </c>
    </row>
    <row r="63" spans="1:11" ht="13.25" customHeight="1">
      <c r="A63" s="15" t="s">
        <v>60</v>
      </c>
      <c r="B63" s="67">
        <f ca="1">B50</f>
        <v>18601.997918834539</v>
      </c>
      <c r="C63" s="67">
        <f ca="1">C50</f>
        <v>23143.775759754346</v>
      </c>
      <c r="D63" s="67">
        <f ca="1">D50</f>
        <v>24210.228908816403</v>
      </c>
      <c r="E63" s="67">
        <f ca="1">E50</f>
        <v>24541.451037092091</v>
      </c>
      <c r="F63" s="67">
        <f ca="1">F50</f>
        <v>25389.394553185979</v>
      </c>
      <c r="H63" s="69">
        <f ca="1">F63-C63</f>
        <v>2245.6187934316331</v>
      </c>
    </row>
    <row r="64" spans="1:11" ht="13.25" customHeight="1">
      <c r="A64" s="15" t="s">
        <v>174</v>
      </c>
      <c r="B64" s="66">
        <f ca="1">B62+B63</f>
        <v>24787.211758870108</v>
      </c>
      <c r="C64" s="66">
        <f ca="1">C62+C63</f>
        <v>28877.627957929286</v>
      </c>
      <c r="D64" s="66">
        <f ca="1">D62+D63</f>
        <v>33388.60199877288</v>
      </c>
      <c r="E64" s="66">
        <f ca="1">E62+E63</f>
        <v>32741.821889016646</v>
      </c>
      <c r="F64" s="66">
        <f ca="1">F62+F63</f>
        <v>36017.513611843024</v>
      </c>
      <c r="H64" s="20"/>
      <c r="K64" s="9"/>
    </row>
    <row r="65" spans="1:11" ht="13.25" customHeight="1">
      <c r="A65" s="65"/>
      <c r="B65" s="66"/>
      <c r="C65" s="66"/>
      <c r="D65" s="66"/>
      <c r="E65" s="66"/>
      <c r="F65" s="66"/>
      <c r="H65" s="69"/>
      <c r="K65" s="9"/>
    </row>
    <row r="66" spans="1:11" ht="13.25" customHeight="1" thickBot="1">
      <c r="A66" s="7" t="s">
        <v>61</v>
      </c>
      <c r="B66" s="16"/>
      <c r="C66" s="16"/>
      <c r="D66" s="16"/>
      <c r="E66" s="68"/>
      <c r="F66" s="68"/>
      <c r="H66" s="69"/>
    </row>
    <row r="67" spans="1:11" ht="13.25" customHeight="1">
      <c r="A67" s="9" t="s">
        <v>62</v>
      </c>
      <c r="B67" s="69">
        <f>B58</f>
        <v>8797.2117588701076</v>
      </c>
      <c r="C67" s="69">
        <f>C58</f>
        <v>11957.627957929286</v>
      </c>
      <c r="D67" s="69">
        <f>D58</f>
        <v>16498.601998772876</v>
      </c>
      <c r="E67" s="69">
        <f>E58</f>
        <v>16991.821889016646</v>
      </c>
      <c r="F67" s="69">
        <f>F58</f>
        <v>20837.513611843024</v>
      </c>
      <c r="H67" s="69">
        <f>F67-C67</f>
        <v>8879.8856539137378</v>
      </c>
    </row>
    <row r="68" spans="1:11" ht="13.25" customHeight="1">
      <c r="A68" s="9" t="s">
        <v>63</v>
      </c>
      <c r="B68" s="67">
        <f ca="1">B47+B50-B38</f>
        <v>5251.9979188345387</v>
      </c>
      <c r="C68" s="67">
        <f ca="1">C47+C50-C38</f>
        <v>8653.7757597543459</v>
      </c>
      <c r="D68" s="67">
        <f ca="1">D47+D50-D38</f>
        <v>9330.2289088164034</v>
      </c>
      <c r="E68" s="67">
        <f ca="1">E47+E50-E38</f>
        <v>10471.451037092091</v>
      </c>
      <c r="F68" s="67">
        <f ca="1">F47+F50-F38</f>
        <v>11679.394553185979</v>
      </c>
      <c r="H68" s="69">
        <f ca="1">F68-C68</f>
        <v>3025.6187934316331</v>
      </c>
    </row>
    <row r="69" spans="1:11" ht="13.25" customHeight="1">
      <c r="A69" s="17" t="s">
        <v>175</v>
      </c>
      <c r="B69" s="66">
        <f ca="1">B68-B67</f>
        <v>-3545.2138400355689</v>
      </c>
      <c r="C69" s="66">
        <f ca="1">C68-C67</f>
        <v>-3303.85219817494</v>
      </c>
      <c r="D69" s="66">
        <f ca="1">D68-D67</f>
        <v>-7168.3730899564725</v>
      </c>
      <c r="E69" s="66">
        <f ca="1">E68-E67</f>
        <v>-6520.3708519245556</v>
      </c>
      <c r="F69" s="66">
        <f ca="1">F68-F67</f>
        <v>-9158.1190586570447</v>
      </c>
      <c r="H69" s="69">
        <f ca="1">F69-C69</f>
        <v>-5854.2668604821047</v>
      </c>
    </row>
    <row r="70" spans="1:11" ht="13.25" customHeight="1">
      <c r="A70" s="17" t="s">
        <v>64</v>
      </c>
      <c r="B70" s="69"/>
      <c r="C70" s="69"/>
      <c r="D70" s="69"/>
      <c r="E70" s="69"/>
      <c r="F70" s="69"/>
      <c r="G70" s="53"/>
    </row>
    <row r="71" spans="1:11" ht="13.25" customHeight="1">
      <c r="B71" s="59"/>
      <c r="C71" s="59"/>
      <c r="D71" s="59"/>
      <c r="E71" s="59"/>
      <c r="F71" s="59"/>
      <c r="G71" s="53"/>
    </row>
    <row r="72" spans="1:11" ht="13.25" customHeight="1" thickBot="1">
      <c r="A72" s="7" t="s">
        <v>65</v>
      </c>
      <c r="E72" s="20"/>
      <c r="F72" s="20"/>
    </row>
    <row r="73" spans="1:11" ht="13.25" customHeight="1">
      <c r="A73" s="9" t="s">
        <v>66</v>
      </c>
      <c r="B73" s="69">
        <f t="shared" ref="B73:F74" si="3">B35/B3*365</f>
        <v>95.999999999999986</v>
      </c>
      <c r="C73" s="69">
        <f t="shared" si="3"/>
        <v>98.775308641975315</v>
      </c>
      <c r="D73" s="69">
        <f t="shared" si="3"/>
        <v>111.74580371617412</v>
      </c>
      <c r="E73" s="69">
        <f t="shared" si="3"/>
        <v>149.97463130328632</v>
      </c>
      <c r="F73" s="69">
        <f t="shared" si="3"/>
        <v>152.41324319439667</v>
      </c>
      <c r="H73" s="70"/>
    </row>
    <row r="74" spans="1:11" ht="13.25" customHeight="1">
      <c r="A74" s="9" t="s">
        <v>67</v>
      </c>
      <c r="B74" s="69">
        <f t="shared" si="3"/>
        <v>150.67650676506764</v>
      </c>
      <c r="C74" s="69">
        <f t="shared" si="3"/>
        <v>155</v>
      </c>
      <c r="D74" s="69">
        <f t="shared" si="3"/>
        <v>165</v>
      </c>
      <c r="E74" s="69">
        <f t="shared" si="3"/>
        <v>175</v>
      </c>
      <c r="F74" s="69">
        <f t="shared" si="3"/>
        <v>162</v>
      </c>
      <c r="H74" s="70"/>
    </row>
    <row r="75" spans="1:11" ht="13.25" customHeight="1">
      <c r="A75" s="9" t="s">
        <v>68</v>
      </c>
      <c r="B75" s="69">
        <f>B42/B53*365</f>
        <v>69.152163102933869</v>
      </c>
      <c r="C75" s="69">
        <f>C42/C53*365</f>
        <v>71.205014783331791</v>
      </c>
      <c r="D75" s="69">
        <f>D42/D53*365</f>
        <v>70.717643580151261</v>
      </c>
      <c r="E75" s="69">
        <f>E42/E53*365</f>
        <v>82.180235011857292</v>
      </c>
      <c r="F75" s="69">
        <f>F42/F53*365</f>
        <v>71.500818064645429</v>
      </c>
    </row>
    <row r="76" spans="1:11" ht="13.25" customHeight="1">
      <c r="A76" s="9" t="s">
        <v>69</v>
      </c>
      <c r="B76" s="47">
        <f>B67/B3</f>
        <v>0.26779944471446293</v>
      </c>
      <c r="C76" s="47">
        <f>C67/C3</f>
        <v>0.27338110353629586</v>
      </c>
      <c r="D76" s="47">
        <f>D67/D3</f>
        <v>0.38100915114938355</v>
      </c>
      <c r="E76" s="47">
        <f>E67/E3</f>
        <v>0.51631484921038751</v>
      </c>
      <c r="F76" s="47">
        <f>F67/F3</f>
        <v>0.5147726368128569</v>
      </c>
    </row>
    <row r="77" spans="1:11" ht="13.25" customHeight="1">
      <c r="A77" s="46" t="s">
        <v>176</v>
      </c>
      <c r="B77" s="71">
        <f ca="1">B62/B9</f>
        <v>1.0909820862940642</v>
      </c>
      <c r="C77" s="71">
        <f ca="1">C62/C9</f>
        <v>0.60107492328142642</v>
      </c>
      <c r="D77" s="71">
        <f ca="1">D62/D9</f>
        <v>2.4844452380883446</v>
      </c>
      <c r="E77" s="71">
        <f ca="1">E62/E9</f>
        <v>4.9175367077728964</v>
      </c>
      <c r="F77" s="71">
        <f ca="1">F62/F9</f>
        <v>3.0197083297104039</v>
      </c>
    </row>
    <row r="78" spans="1:11" ht="13.25" customHeight="1">
      <c r="A78" s="46" t="s">
        <v>177</v>
      </c>
      <c r="B78" s="100">
        <f ca="1">B62/B16</f>
        <v>2.1953415601993802</v>
      </c>
      <c r="C78" s="100">
        <f ca="1">C62/C16</f>
        <v>0.99861965353511528</v>
      </c>
      <c r="D78" s="100">
        <f ca="1">D62/D16</f>
        <v>8.6064475481448177</v>
      </c>
      <c r="E78" s="100">
        <f ca="1">E62/E16</f>
        <v>24.757919691582565</v>
      </c>
      <c r="F78" s="100">
        <f ca="1">F62/F16</f>
        <v>12.533994136326683</v>
      </c>
    </row>
    <row r="79" spans="1:11" ht="13.25" customHeight="1">
      <c r="A79" s="46"/>
      <c r="B79" s="100"/>
      <c r="C79" s="100"/>
      <c r="D79" s="100"/>
      <c r="E79" s="100"/>
      <c r="F79" s="100"/>
    </row>
    <row r="80" spans="1:11" ht="13.25" customHeight="1">
      <c r="A80" s="41" t="s">
        <v>193</v>
      </c>
      <c r="B80" s="108">
        <f t="shared" ref="B80:F81" si="4">B35/B$3</f>
        <v>0.26301369863013696</v>
      </c>
      <c r="C80" s="108">
        <f t="shared" si="4"/>
        <v>0.27061728395061729</v>
      </c>
      <c r="D80" s="108">
        <f t="shared" si="4"/>
        <v>0.30615288689362774</v>
      </c>
      <c r="E80" s="108">
        <f t="shared" si="4"/>
        <v>0.4108894008309214</v>
      </c>
      <c r="F80" s="108">
        <f t="shared" si="4"/>
        <v>0.41757052929971689</v>
      </c>
    </row>
    <row r="81" spans="1:13" ht="13.25" customHeight="1">
      <c r="A81" s="41" t="s">
        <v>191</v>
      </c>
      <c r="B81" s="108">
        <f t="shared" si="4"/>
        <v>0.22374429223744291</v>
      </c>
      <c r="C81" s="108">
        <f t="shared" si="4"/>
        <v>0.22506849315068495</v>
      </c>
      <c r="D81" s="108">
        <f t="shared" si="4"/>
        <v>0.27258904109589044</v>
      </c>
      <c r="E81" s="108">
        <f t="shared" si="4"/>
        <v>0.29438356164383561</v>
      </c>
      <c r="F81" s="108">
        <f t="shared" si="4"/>
        <v>0.26630136986301373</v>
      </c>
    </row>
    <row r="82" spans="1:13" ht="13.25" customHeight="1">
      <c r="A82" s="41" t="s">
        <v>192</v>
      </c>
      <c r="B82" s="108">
        <f>B42/B3</f>
        <v>0.11598173515981736</v>
      </c>
      <c r="C82" s="108">
        <f>C42/C3</f>
        <v>0.11451897064754168</v>
      </c>
      <c r="D82" s="108">
        <f>D42/D3</f>
        <v>0.12559591618609292</v>
      </c>
      <c r="E82" s="108">
        <f>E42/E3</f>
        <v>0.12376878593889565</v>
      </c>
      <c r="F82" s="108">
        <f>F42/F3</f>
        <v>0.12281786430477287</v>
      </c>
    </row>
    <row r="83" spans="1:13" ht="13.25" customHeight="1">
      <c r="A83" s="41" t="s">
        <v>241</v>
      </c>
      <c r="B83" s="108">
        <f t="shared" ref="B83:F84" si="5">B43/B$3</f>
        <v>7.2146118721461192E-2</v>
      </c>
      <c r="C83" s="108">
        <f t="shared" si="5"/>
        <v>7.3148524426565983E-2</v>
      </c>
      <c r="D83" s="108">
        <f t="shared" si="5"/>
        <v>4.9504556935150719E-2</v>
      </c>
      <c r="E83" s="108">
        <f t="shared" si="5"/>
        <v>4.3642175192830243E-2</v>
      </c>
      <c r="F83" s="136">
        <f t="shared" si="5"/>
        <v>2.3772566974956312E-2</v>
      </c>
    </row>
    <row r="84" spans="1:13" ht="13.25" customHeight="1">
      <c r="A84" s="41" t="s">
        <v>242</v>
      </c>
      <c r="B84" s="136">
        <f t="shared" si="5"/>
        <v>3.0830692271838416E-2</v>
      </c>
      <c r="C84" s="136">
        <f t="shared" si="5"/>
        <v>3.4637178490898694E-2</v>
      </c>
      <c r="D84" s="136">
        <f t="shared" si="5"/>
        <v>2.2632303718890939E-2</v>
      </c>
      <c r="E84" s="136">
        <f t="shared" si="5"/>
        <v>2.1547152132643663E-2</v>
      </c>
      <c r="F84" s="136">
        <f t="shared" si="5"/>
        <v>2.2508831070144654E-2</v>
      </c>
    </row>
    <row r="85" spans="1:13" ht="13.25" customHeight="1">
      <c r="A85" s="41" t="s">
        <v>195</v>
      </c>
      <c r="B85" s="72">
        <f>B80+B81-B82-B83-B84</f>
        <v>0.26779944471446288</v>
      </c>
      <c r="C85" s="72">
        <f>C80+C81-C82-C83-C84</f>
        <v>0.27338110353629586</v>
      </c>
      <c r="D85" s="72">
        <f>D80+D81-D82-D83-D84</f>
        <v>0.38100915114938361</v>
      </c>
      <c r="E85" s="72">
        <f>E80+E81-E82-E83-E84</f>
        <v>0.51631484921038751</v>
      </c>
      <c r="F85" s="72">
        <f>F80+F81-F82-F83-F84</f>
        <v>0.51477263681285679</v>
      </c>
    </row>
    <row r="86" spans="1:13" ht="13.25" customHeight="1">
      <c r="A86" s="46"/>
      <c r="B86" s="100"/>
      <c r="C86" s="100"/>
      <c r="D86" s="100"/>
      <c r="E86" s="100"/>
      <c r="F86" s="100"/>
    </row>
    <row r="87" spans="1:13" ht="13.25" customHeight="1">
      <c r="A87" s="46"/>
      <c r="B87" s="100"/>
      <c r="C87" s="100"/>
      <c r="D87" s="100"/>
      <c r="E87" s="100"/>
      <c r="F87" s="100"/>
    </row>
    <row r="88" spans="1:13" ht="13.25" customHeight="1">
      <c r="A88" s="46"/>
      <c r="B88" s="100"/>
      <c r="C88" s="100"/>
      <c r="D88" s="100"/>
      <c r="E88" s="100"/>
      <c r="F88" s="100"/>
    </row>
    <row r="89" spans="1:13" ht="11.25" customHeight="1">
      <c r="B89" s="72"/>
      <c r="C89" s="72"/>
      <c r="D89" s="72"/>
    </row>
    <row r="90" spans="1:13" ht="11.25" customHeight="1">
      <c r="A90" s="14" t="s">
        <v>225</v>
      </c>
      <c r="B90" s="59"/>
      <c r="D90" s="59"/>
    </row>
    <row r="91" spans="1:13" ht="11.25" customHeight="1">
      <c r="A91" s="14" t="s">
        <v>227</v>
      </c>
      <c r="B91" s="73"/>
      <c r="C91" s="73"/>
      <c r="D91" s="73"/>
    </row>
    <row r="92" spans="1:13" ht="11.25" customHeight="1">
      <c r="A92" s="14" t="s">
        <v>226</v>
      </c>
    </row>
    <row r="93" spans="1:13" ht="11.25" customHeight="1">
      <c r="A93" s="14" t="s">
        <v>113</v>
      </c>
      <c r="B93" s="81"/>
      <c r="C93" s="82">
        <v>0.33150000000000002</v>
      </c>
      <c r="D93" s="82">
        <v>-0.01</v>
      </c>
      <c r="E93" s="82">
        <v>-0.24</v>
      </c>
      <c r="F93" s="82">
        <v>0.23</v>
      </c>
      <c r="G93" s="83"/>
      <c r="H93" s="78"/>
      <c r="J93" s="78"/>
      <c r="K93" s="78"/>
      <c r="L93" s="78"/>
      <c r="M93" s="78"/>
    </row>
    <row r="94" spans="1:13" ht="11.25" customHeight="1">
      <c r="A94" s="61" t="s">
        <v>187</v>
      </c>
      <c r="B94" s="84">
        <v>0.54200000000000004</v>
      </c>
      <c r="C94" s="84">
        <v>0.53</v>
      </c>
      <c r="D94" s="84">
        <v>0.60299999999999998</v>
      </c>
      <c r="E94" s="84">
        <v>0.61399999999999999</v>
      </c>
      <c r="F94" s="84">
        <v>0.6</v>
      </c>
      <c r="G94" s="83"/>
      <c r="H94" s="78"/>
      <c r="I94" s="14"/>
      <c r="J94" s="78"/>
      <c r="K94" s="78"/>
      <c r="L94" s="78"/>
      <c r="M94" s="78"/>
    </row>
    <row r="95" spans="1:13" ht="11.25" customHeight="1">
      <c r="A95" s="61" t="s">
        <v>186</v>
      </c>
      <c r="B95" s="85">
        <v>0.17399999999999999</v>
      </c>
      <c r="C95" s="85">
        <v>0.16</v>
      </c>
      <c r="D95" s="85">
        <v>0.214</v>
      </c>
      <c r="E95" s="82">
        <v>0.215</v>
      </c>
      <c r="F95" s="82">
        <v>0.21299999999999999</v>
      </c>
      <c r="G95" s="83"/>
      <c r="H95" s="78"/>
      <c r="I95" s="14"/>
      <c r="J95" s="78"/>
      <c r="K95" s="78"/>
      <c r="L95" s="78"/>
      <c r="M95" s="78"/>
    </row>
    <row r="96" spans="1:13" ht="11.25" customHeight="1">
      <c r="A96" s="74" t="s">
        <v>188</v>
      </c>
      <c r="B96" s="85"/>
      <c r="C96" s="85"/>
      <c r="D96" s="85"/>
      <c r="E96" s="86"/>
      <c r="F96" s="86"/>
      <c r="G96" s="83"/>
      <c r="H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J97" s="78"/>
      <c r="K97" s="78"/>
      <c r="L97" s="78"/>
      <c r="M97" s="78"/>
    </row>
    <row r="98" spans="1:13" ht="11.25" customHeight="1">
      <c r="A98" s="14" t="s">
        <v>189</v>
      </c>
      <c r="B98" s="87"/>
      <c r="C98" s="84">
        <v>9.8360655737705027E-2</v>
      </c>
      <c r="D98" s="84">
        <v>5.2238805970149294E-2</v>
      </c>
      <c r="E98" s="84">
        <v>-6.3829787234042534E-2</v>
      </c>
      <c r="F98" s="84">
        <v>2.2727272727272707E-2</v>
      </c>
      <c r="G98" s="83"/>
      <c r="H98" s="78"/>
      <c r="J98" s="78"/>
      <c r="K98" s="78"/>
      <c r="L98" s="78"/>
      <c r="M98" s="78"/>
    </row>
    <row r="99" spans="1:13" ht="11.25" customHeight="1">
      <c r="A99" s="14" t="s">
        <v>114</v>
      </c>
      <c r="B99" s="99">
        <v>5.1999999999999998E-2</v>
      </c>
      <c r="C99" s="99">
        <v>5.0999999999999997E-2</v>
      </c>
      <c r="D99" s="99">
        <v>6.3E-2</v>
      </c>
      <c r="E99" s="99">
        <v>7.3999999999999996E-2</v>
      </c>
      <c r="F99" s="99">
        <v>7.8E-2</v>
      </c>
      <c r="G99" s="86"/>
    </row>
    <row r="100" spans="1:13" ht="11.25" customHeight="1">
      <c r="A100" s="14" t="s">
        <v>36</v>
      </c>
      <c r="B100" s="85"/>
      <c r="C100" s="91"/>
      <c r="D100" s="91"/>
      <c r="E100" s="91"/>
      <c r="F100" s="91"/>
      <c r="G100" s="86"/>
      <c r="I100" s="14"/>
    </row>
    <row r="101" spans="1:13" ht="11.25" customHeight="1">
      <c r="A101" s="14" t="s">
        <v>115</v>
      </c>
      <c r="B101" s="85">
        <v>0.25</v>
      </c>
      <c r="C101" s="91">
        <f>B101</f>
        <v>0.25</v>
      </c>
      <c r="D101" s="91">
        <f>C101</f>
        <v>0.25</v>
      </c>
      <c r="E101" s="91">
        <f>D101</f>
        <v>0.25</v>
      </c>
      <c r="F101" s="91">
        <f>E101</f>
        <v>0.25</v>
      </c>
      <c r="G101" s="86"/>
    </row>
    <row r="102" spans="1:13" ht="11.25" customHeight="1">
      <c r="A102" s="61"/>
      <c r="B102" s="88"/>
      <c r="C102" s="143"/>
      <c r="D102" s="143"/>
      <c r="E102" s="86"/>
      <c r="F102" s="86"/>
      <c r="G102" s="86"/>
    </row>
    <row r="103" spans="1:13" ht="11.25" customHeight="1">
      <c r="A103" s="14" t="s">
        <v>228</v>
      </c>
      <c r="B103" s="86"/>
      <c r="C103" s="86"/>
      <c r="D103" s="86"/>
      <c r="E103" s="86"/>
      <c r="F103" s="86"/>
      <c r="G103" s="86"/>
    </row>
    <row r="104" spans="1:13" ht="11.25" customHeight="1">
      <c r="A104" s="61" t="s">
        <v>79</v>
      </c>
      <c r="B104" s="90">
        <v>0</v>
      </c>
      <c r="C104" s="90">
        <v>0</v>
      </c>
      <c r="D104" s="90">
        <v>0</v>
      </c>
      <c r="E104" s="86"/>
      <c r="F104" s="86"/>
      <c r="G104" s="86"/>
    </row>
    <row r="105" spans="1:13" ht="11.25" customHeight="1">
      <c r="A105" s="14" t="s">
        <v>230</v>
      </c>
      <c r="B105" s="94">
        <v>96</v>
      </c>
      <c r="C105" s="94">
        <v>98.775308641975315</v>
      </c>
      <c r="D105" s="94">
        <v>111.74580371617412</v>
      </c>
      <c r="E105" s="94">
        <v>149.97463130328632</v>
      </c>
      <c r="F105" s="94">
        <v>152.41324319439667</v>
      </c>
      <c r="G105" s="86"/>
    </row>
    <row r="106" spans="1:13" ht="11.25" customHeight="1">
      <c r="A106" s="14" t="s">
        <v>229</v>
      </c>
      <c r="B106" s="94">
        <v>150.67650676506764</v>
      </c>
      <c r="C106" s="94">
        <v>155</v>
      </c>
      <c r="D106" s="94">
        <v>165</v>
      </c>
      <c r="E106" s="94">
        <v>175</v>
      </c>
      <c r="F106" s="94">
        <v>162</v>
      </c>
      <c r="G106" s="86"/>
    </row>
    <row r="107" spans="1:13" ht="11.25" customHeight="1">
      <c r="A107" s="14" t="s">
        <v>231</v>
      </c>
      <c r="B107" s="94">
        <v>69.152163102933869</v>
      </c>
      <c r="C107" s="94">
        <v>71.205014783331791</v>
      </c>
      <c r="D107" s="94">
        <v>70.717643580151261</v>
      </c>
      <c r="E107" s="94">
        <v>82.180235011857292</v>
      </c>
      <c r="F107" s="94">
        <v>71.500818064645443</v>
      </c>
      <c r="G107" s="86"/>
    </row>
    <row r="108" spans="1:13" ht="11.25" customHeight="1">
      <c r="A108" s="18" t="s">
        <v>232</v>
      </c>
      <c r="B108" s="90"/>
      <c r="C108" s="90">
        <v>500</v>
      </c>
      <c r="D108" s="90">
        <v>500</v>
      </c>
      <c r="E108" s="86"/>
      <c r="F108" s="86"/>
      <c r="G108" s="86"/>
    </row>
    <row r="109" spans="1:13" ht="11.25" customHeight="1">
      <c r="A109" s="14" t="s">
        <v>233</v>
      </c>
      <c r="G109" s="86"/>
      <c r="I109" s="14"/>
    </row>
    <row r="110" spans="1:13" ht="11.25" customHeight="1">
      <c r="A110" s="14" t="s">
        <v>234</v>
      </c>
      <c r="B110" s="90"/>
      <c r="C110" s="90">
        <v>-150</v>
      </c>
      <c r="D110" s="90">
        <v>-150</v>
      </c>
      <c r="E110" s="90">
        <v>-150</v>
      </c>
      <c r="F110" s="90">
        <v>-150</v>
      </c>
      <c r="G110" s="86"/>
    </row>
    <row r="111" spans="1:13" ht="11.25" customHeight="1">
      <c r="A111" s="14" t="s">
        <v>235</v>
      </c>
      <c r="B111" s="90">
        <v>0</v>
      </c>
      <c r="C111" s="90">
        <v>0</v>
      </c>
      <c r="D111" s="90">
        <v>0</v>
      </c>
      <c r="E111" s="90">
        <v>0</v>
      </c>
      <c r="F111" s="90">
        <v>0</v>
      </c>
      <c r="G111" s="86"/>
    </row>
    <row r="112" spans="1:13" ht="11.25" customHeight="1">
      <c r="A112" s="61" t="s">
        <v>190</v>
      </c>
      <c r="B112" s="90">
        <v>0</v>
      </c>
      <c r="C112" s="90">
        <v>1200</v>
      </c>
      <c r="D112" s="90">
        <v>0</v>
      </c>
      <c r="E112" s="90">
        <v>0</v>
      </c>
      <c r="F112" s="90">
        <v>0</v>
      </c>
      <c r="G112" s="86"/>
    </row>
    <row r="113" spans="1:8" ht="11.25" customHeight="1">
      <c r="A113" s="22"/>
      <c r="B113" s="86"/>
      <c r="C113" s="86"/>
      <c r="D113" s="86"/>
      <c r="E113" s="86"/>
      <c r="F113" s="86"/>
      <c r="G113" s="86"/>
    </row>
    <row r="114" spans="1:8" ht="11.25" customHeight="1">
      <c r="A114" s="22"/>
      <c r="B114" s="86"/>
      <c r="C114" s="86"/>
      <c r="D114" s="86"/>
      <c r="E114" s="86"/>
      <c r="F114" s="86"/>
      <c r="G114" s="86"/>
      <c r="H114" s="106" t="s">
        <v>185</v>
      </c>
    </row>
    <row r="115" spans="1:8" ht="13.5" customHeight="1" thickBot="1">
      <c r="A115" s="7" t="s">
        <v>57</v>
      </c>
      <c r="B115" s="105">
        <v>2006</v>
      </c>
      <c r="C115" s="105">
        <v>2007</v>
      </c>
      <c r="D115" s="105">
        <v>2008</v>
      </c>
      <c r="E115" s="105">
        <v>2009</v>
      </c>
      <c r="F115" s="105">
        <v>2010</v>
      </c>
      <c r="H115" s="107" t="s">
        <v>127</v>
      </c>
    </row>
    <row r="116" spans="1:8" ht="13.5" customHeight="1">
      <c r="A116" s="46" t="s">
        <v>171</v>
      </c>
      <c r="B116" s="76">
        <f t="shared" ref="B116:F118" si="6">B57/1000</f>
        <v>0.69</v>
      </c>
      <c r="C116" s="76">
        <f t="shared" si="6"/>
        <v>0.63</v>
      </c>
      <c r="D116" s="76">
        <f t="shared" si="6"/>
        <v>0.36</v>
      </c>
      <c r="E116" s="76">
        <f t="shared" si="6"/>
        <v>0.18</v>
      </c>
      <c r="F116" s="76">
        <f t="shared" si="6"/>
        <v>0.12</v>
      </c>
      <c r="H116" s="59">
        <f>F116-C116</f>
        <v>-0.51</v>
      </c>
    </row>
    <row r="117" spans="1:8" ht="13.5" customHeight="1">
      <c r="A117" s="15" t="s">
        <v>173</v>
      </c>
      <c r="B117" s="76">
        <f t="shared" si="6"/>
        <v>8.7972117588701071</v>
      </c>
      <c r="C117" s="76">
        <f t="shared" si="6"/>
        <v>11.957627957929287</v>
      </c>
      <c r="D117" s="76">
        <f t="shared" si="6"/>
        <v>16.498601998772877</v>
      </c>
      <c r="E117" s="76">
        <f t="shared" si="6"/>
        <v>16.991821889016645</v>
      </c>
      <c r="F117" s="76">
        <f t="shared" si="6"/>
        <v>20.837513611843022</v>
      </c>
      <c r="H117" s="59">
        <f>F117-C117</f>
        <v>8.8798856539137354</v>
      </c>
    </row>
    <row r="118" spans="1:8" ht="13.5" customHeight="1">
      <c r="A118" s="15" t="s">
        <v>172</v>
      </c>
      <c r="B118" s="103">
        <f t="shared" si="6"/>
        <v>15.3</v>
      </c>
      <c r="C118" s="103">
        <f t="shared" si="6"/>
        <v>16.29</v>
      </c>
      <c r="D118" s="103">
        <f t="shared" si="6"/>
        <v>16.53</v>
      </c>
      <c r="E118" s="103">
        <f t="shared" si="6"/>
        <v>15.57</v>
      </c>
      <c r="F118" s="103">
        <f t="shared" si="6"/>
        <v>15.06</v>
      </c>
      <c r="H118" s="59">
        <f>F118-C118</f>
        <v>-1.2299999999999986</v>
      </c>
    </row>
    <row r="119" spans="1:8" ht="13.5" customHeight="1">
      <c r="A119" s="15" t="s">
        <v>58</v>
      </c>
      <c r="B119" s="37">
        <f>B116+B117+B118</f>
        <v>24.787211758870107</v>
      </c>
      <c r="C119" s="37">
        <f>C116+C117+C118</f>
        <v>28.877627957929285</v>
      </c>
      <c r="D119" s="37">
        <f>D116+D117+D118</f>
        <v>33.388601998772877</v>
      </c>
      <c r="E119" s="37">
        <f>E116+E117+E118</f>
        <v>32.741821889016649</v>
      </c>
      <c r="F119" s="37">
        <f>F116+F117+F118</f>
        <v>36.017513611843022</v>
      </c>
      <c r="H119" s="59"/>
    </row>
    <row r="120" spans="1:8" ht="13.5" customHeight="1">
      <c r="A120" s="65"/>
      <c r="B120" s="37"/>
      <c r="C120" s="37"/>
      <c r="D120" s="37"/>
      <c r="E120" s="37"/>
      <c r="F120" s="37"/>
      <c r="H120" s="59"/>
    </row>
    <row r="121" spans="1:8" ht="13.5" customHeight="1">
      <c r="A121" s="15" t="s">
        <v>59</v>
      </c>
      <c r="B121" s="37">
        <f t="shared" ref="B121:F122" ca="1" si="7">B62/1000</f>
        <v>6.1852138400355692</v>
      </c>
      <c r="C121" s="37">
        <f t="shared" ca="1" si="7"/>
        <v>5.7338521981749402</v>
      </c>
      <c r="D121" s="37">
        <f t="shared" ca="1" si="7"/>
        <v>9.1783730899564731</v>
      </c>
      <c r="E121" s="37">
        <f t="shared" ca="1" si="7"/>
        <v>8.2003708519245553</v>
      </c>
      <c r="F121" s="37">
        <f t="shared" ca="1" si="7"/>
        <v>10.628119058657045</v>
      </c>
      <c r="H121" s="59">
        <f ca="1">F121-C121</f>
        <v>4.8942668604821051</v>
      </c>
    </row>
    <row r="122" spans="1:8" ht="13.5" customHeight="1">
      <c r="A122" s="15" t="s">
        <v>60</v>
      </c>
      <c r="B122" s="39">
        <f t="shared" ca="1" si="7"/>
        <v>18.601997918834538</v>
      </c>
      <c r="C122" s="39">
        <f t="shared" ca="1" si="7"/>
        <v>23.143775759754345</v>
      </c>
      <c r="D122" s="39">
        <f t="shared" ca="1" si="7"/>
        <v>24.210228908816404</v>
      </c>
      <c r="E122" s="39">
        <f t="shared" ca="1" si="7"/>
        <v>24.541451037092092</v>
      </c>
      <c r="F122" s="39">
        <f t="shared" ca="1" si="7"/>
        <v>25.38939455318598</v>
      </c>
      <c r="H122" s="59">
        <f ca="1">F122-C122</f>
        <v>2.2456187934316354</v>
      </c>
    </row>
    <row r="123" spans="1:8" ht="13.5" customHeight="1">
      <c r="A123" s="15" t="s">
        <v>174</v>
      </c>
      <c r="B123" s="37">
        <f ca="1">B121+B122</f>
        <v>24.787211758870107</v>
      </c>
      <c r="C123" s="37">
        <f ca="1">C121+C122</f>
        <v>28.877627957929285</v>
      </c>
      <c r="D123" s="37">
        <f ca="1">D121+D122</f>
        <v>33.388601998772877</v>
      </c>
      <c r="E123" s="37">
        <f ca="1">E121+E122</f>
        <v>32.741821889016649</v>
      </c>
      <c r="F123" s="37">
        <f ca="1">F121+F122</f>
        <v>36.017513611843029</v>
      </c>
      <c r="H123" s="20"/>
    </row>
    <row r="124" spans="1:8" ht="11.25" customHeight="1">
      <c r="A124" s="65"/>
      <c r="B124" s="66"/>
      <c r="C124" s="66"/>
      <c r="D124" s="66"/>
      <c r="E124" s="66"/>
      <c r="F124" s="66"/>
      <c r="H124" s="69"/>
    </row>
    <row r="125" spans="1:8" ht="11.25" customHeight="1"/>
    <row r="126" spans="1:8" ht="11.25" customHeight="1">
      <c r="B126" s="86"/>
      <c r="C126" s="86"/>
      <c r="D126" s="86"/>
      <c r="E126" s="86"/>
      <c r="F126" s="86"/>
      <c r="G126" s="86"/>
      <c r="H126" s="106" t="s">
        <v>185</v>
      </c>
    </row>
    <row r="127" spans="1:8" ht="12" thickBot="1">
      <c r="B127" s="105">
        <v>2006</v>
      </c>
      <c r="C127" s="105">
        <v>2007</v>
      </c>
      <c r="D127" s="105">
        <v>2008</v>
      </c>
      <c r="E127" s="105">
        <v>2009</v>
      </c>
      <c r="F127" s="105">
        <v>2010</v>
      </c>
      <c r="H127" s="102" t="s">
        <v>127</v>
      </c>
    </row>
    <row r="128" spans="1:8" ht="12">
      <c r="A128" s="46" t="s">
        <v>62</v>
      </c>
      <c r="B128" s="69">
        <f>B117</f>
        <v>8.7972117588701071</v>
      </c>
      <c r="C128" s="69">
        <f>C117</f>
        <v>11.957627957929287</v>
      </c>
      <c r="D128" s="69">
        <f>D117</f>
        <v>16.498601998772877</v>
      </c>
      <c r="E128" s="69">
        <f>E117</f>
        <v>16.991821889016645</v>
      </c>
      <c r="F128" s="69">
        <f>F117</f>
        <v>20.837513611843022</v>
      </c>
      <c r="H128" s="69">
        <f>F128-C128</f>
        <v>8.8798856539137354</v>
      </c>
    </row>
    <row r="129" spans="1:8" ht="12">
      <c r="A129" s="46" t="s">
        <v>63</v>
      </c>
      <c r="B129" s="67">
        <f ca="1">B68/1000</f>
        <v>5.2519979188345385</v>
      </c>
      <c r="C129" s="67">
        <f ca="1">C68/1000</f>
        <v>8.6537757597543461</v>
      </c>
      <c r="D129" s="67">
        <f ca="1">D68/1000</f>
        <v>9.3302289088164034</v>
      </c>
      <c r="E129" s="67">
        <f ca="1">E68/1000</f>
        <v>10.471451037092091</v>
      </c>
      <c r="F129" s="67">
        <f ca="1">F68/1000</f>
        <v>11.679394553185979</v>
      </c>
      <c r="H129" s="69">
        <f ca="1">F129-C129</f>
        <v>3.025618793431633</v>
      </c>
    </row>
    <row r="130" spans="1:8" ht="12">
      <c r="A130" s="17" t="s">
        <v>175</v>
      </c>
      <c r="B130" s="66">
        <f ca="1">B129-B128</f>
        <v>-3.5452138400355686</v>
      </c>
      <c r="C130" s="66">
        <f ca="1">C129-C128</f>
        <v>-3.3038521981749405</v>
      </c>
      <c r="D130" s="66">
        <f ca="1">D129-D128</f>
        <v>-7.1683730899564733</v>
      </c>
      <c r="E130" s="66">
        <f ca="1">E129-E128</f>
        <v>-6.5203708519245538</v>
      </c>
      <c r="F130" s="66">
        <f ca="1">F129-F128</f>
        <v>-9.1581190586570429</v>
      </c>
      <c r="H130" s="69">
        <f ca="1">F130-C130</f>
        <v>-5.8542668604821024</v>
      </c>
    </row>
    <row r="131" spans="1:8" ht="12">
      <c r="A131" s="17" t="s">
        <v>64</v>
      </c>
      <c r="B131" s="69"/>
      <c r="C131" s="69"/>
      <c r="D131" s="69"/>
      <c r="E131" s="69"/>
      <c r="F131" s="69"/>
      <c r="G131" s="53"/>
    </row>
    <row r="132" spans="1:8">
      <c r="C132" s="51"/>
      <c r="D132" s="51"/>
    </row>
    <row r="133" spans="1:8">
      <c r="C133" s="51"/>
      <c r="D133" s="51"/>
    </row>
  </sheetData>
  <phoneticPr fontId="19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36"/>
  <sheetViews>
    <sheetView showGridLines="0" tabSelected="1" view="pageBreakPreview" zoomScale="140" zoomScaleNormal="130" zoomScaleSheetLayoutView="140" workbookViewId="0">
      <selection activeCell="E38" sqref="E38"/>
    </sheetView>
  </sheetViews>
  <sheetFormatPr defaultColWidth="11.453125" defaultRowHeight="11.5"/>
  <cols>
    <col min="1" max="1" width="27.453125" style="41" customWidth="1"/>
    <col min="2" max="4" width="9.453125" style="20" customWidth="1"/>
    <col min="5" max="5" width="9.453125" style="22" customWidth="1"/>
    <col min="6" max="6" width="8.08984375" style="22" customWidth="1"/>
    <col min="7" max="7" width="18.36328125" style="22" customWidth="1"/>
    <col min="8" max="11" width="7.08984375" style="22" customWidth="1"/>
    <col min="12" max="16384" width="11.453125" style="22"/>
  </cols>
  <sheetData>
    <row r="1" spans="1:26" ht="15.65" customHeight="1">
      <c r="A1" s="19" t="s">
        <v>245</v>
      </c>
      <c r="B1" s="110" t="s">
        <v>107</v>
      </c>
      <c r="C1" s="111"/>
      <c r="D1" s="112" t="s">
        <v>108</v>
      </c>
      <c r="E1" s="113"/>
    </row>
    <row r="2" spans="1:26" ht="13.25" customHeight="1" thickBot="1">
      <c r="A2" s="145" t="s">
        <v>246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309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26" ht="13.25" customHeight="1">
      <c r="A3" s="26" t="s">
        <v>247</v>
      </c>
      <c r="B3" s="27">
        <v>40479.062253299999</v>
      </c>
      <c r="C3" s="27">
        <f>B3*(1+C93)</f>
        <v>48574.874703959998</v>
      </c>
      <c r="D3" s="27">
        <f>C3*(1+D93)</f>
        <v>58289.849644751994</v>
      </c>
      <c r="E3" s="27">
        <f>D3*(1+E93)</f>
        <v>64118.834609227197</v>
      </c>
      <c r="F3" s="134" t="s">
        <v>310</v>
      </c>
      <c r="H3" s="28">
        <f>B3/B$3</f>
        <v>1</v>
      </c>
      <c r="I3" s="28">
        <f>C3/C$3</f>
        <v>1</v>
      </c>
      <c r="J3" s="28">
        <f>D3/D$3</f>
        <v>1</v>
      </c>
      <c r="K3" s="28">
        <f>E3/E$3</f>
        <v>1</v>
      </c>
    </row>
    <row r="4" spans="1:26" ht="13.25" customHeight="1">
      <c r="A4" s="79" t="s">
        <v>248</v>
      </c>
      <c r="B4" s="27">
        <f>B3*B94</f>
        <v>24287.437351979999</v>
      </c>
      <c r="C4" s="27">
        <f>C3*C94</f>
        <v>29144.924822375997</v>
      </c>
      <c r="D4" s="27">
        <f>D3*D94</f>
        <v>34973.909786851196</v>
      </c>
      <c r="E4" s="27">
        <f>E3*E94</f>
        <v>38471.300765536318</v>
      </c>
      <c r="F4" s="134" t="s">
        <v>311</v>
      </c>
      <c r="H4" s="28">
        <f>B4/B3</f>
        <v>0.6</v>
      </c>
      <c r="I4" s="28">
        <f>C4/C3</f>
        <v>0.6</v>
      </c>
      <c r="J4" s="28">
        <f>D4/D3</f>
        <v>0.6</v>
      </c>
      <c r="K4" s="28">
        <f>E4/E3</f>
        <v>0.6</v>
      </c>
    </row>
    <row r="5" spans="1:26" ht="13.25" customHeight="1">
      <c r="A5" s="79" t="s">
        <v>249</v>
      </c>
      <c r="B5" s="27">
        <f>B3*B95</f>
        <v>8622.0402599528989</v>
      </c>
      <c r="C5" s="27">
        <f>C3*C95</f>
        <v>9714.9749407920008</v>
      </c>
      <c r="D5" s="27">
        <f>D3*D95</f>
        <v>11657.969928950399</v>
      </c>
      <c r="E5" s="27">
        <f>E3*E95</f>
        <v>12823.766921845439</v>
      </c>
      <c r="F5" s="134" t="s">
        <v>312</v>
      </c>
      <c r="H5" s="28">
        <f>B5/B3</f>
        <v>0.21299999999999997</v>
      </c>
      <c r="I5" s="28">
        <f>C5/C3</f>
        <v>0.2</v>
      </c>
      <c r="J5" s="28">
        <f>D5/D3</f>
        <v>0.2</v>
      </c>
      <c r="K5" s="28">
        <f>E5/E3</f>
        <v>0.2</v>
      </c>
    </row>
    <row r="6" spans="1:26" s="33" customFormat="1" ht="13.25" customHeight="1">
      <c r="A6" s="29" t="s">
        <v>117</v>
      </c>
      <c r="B6" s="30">
        <f>B4+B5</f>
        <v>32909.477611932896</v>
      </c>
      <c r="C6" s="30">
        <f>C4+C5</f>
        <v>38859.899763167996</v>
      </c>
      <c r="D6" s="30">
        <f>D4+D5</f>
        <v>46631.879715801595</v>
      </c>
      <c r="E6" s="30">
        <f>E4+E5</f>
        <v>51295.067687381757</v>
      </c>
      <c r="F6" s="134"/>
      <c r="G6" s="31"/>
      <c r="H6" s="32">
        <f t="shared" ref="H6:K11" si="0">B6/B$3</f>
        <v>0.81299999999999994</v>
      </c>
      <c r="I6" s="32">
        <f t="shared" si="0"/>
        <v>0.79999999999999993</v>
      </c>
      <c r="J6" s="32">
        <f t="shared" si="0"/>
        <v>0.8</v>
      </c>
      <c r="K6" s="32">
        <f t="shared" si="0"/>
        <v>0.8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s="31" customFormat="1" ht="13.25" customHeight="1">
      <c r="A7" s="34" t="s">
        <v>250</v>
      </c>
      <c r="B7" s="35">
        <f>B3-B6</f>
        <v>7569.5846413671024</v>
      </c>
      <c r="C7" s="35">
        <f>C3-C6</f>
        <v>9714.9749407920026</v>
      </c>
      <c r="D7" s="36">
        <f>D3-D6</f>
        <v>11657.969928950399</v>
      </c>
      <c r="E7" s="35">
        <f>E3-E6</f>
        <v>12823.766921845439</v>
      </c>
      <c r="F7" s="134"/>
      <c r="H7" s="28">
        <f t="shared" si="0"/>
        <v>0.18700000000000006</v>
      </c>
      <c r="I7" s="28">
        <f t="shared" si="0"/>
        <v>0.20000000000000007</v>
      </c>
      <c r="J7" s="28">
        <f t="shared" si="0"/>
        <v>0.2</v>
      </c>
      <c r="K7" s="28">
        <f t="shared" si="0"/>
        <v>0.2</v>
      </c>
    </row>
    <row r="8" spans="1:26" ht="13.25" customHeight="1">
      <c r="A8" s="101" t="s">
        <v>251</v>
      </c>
      <c r="B8" s="30">
        <v>4050</v>
      </c>
      <c r="C8" s="30">
        <f>B8*(1+C98)</f>
        <v>4448.3606557377052</v>
      </c>
      <c r="D8" s="39">
        <f>C8*(1+D98)</f>
        <v>4885.9043267938732</v>
      </c>
      <c r="E8" s="30">
        <f>D8*(1+E98)</f>
        <v>5366.4850802490091</v>
      </c>
      <c r="F8" s="134" t="s">
        <v>313</v>
      </c>
      <c r="H8" s="38">
        <f t="shared" si="0"/>
        <v>0.1000517248808013</v>
      </c>
      <c r="I8" s="38">
        <f t="shared" si="0"/>
        <v>9.1577398456471143E-2</v>
      </c>
      <c r="J8" s="38">
        <f t="shared" si="0"/>
        <v>8.3820842849502281E-2</v>
      </c>
      <c r="K8" s="38">
        <f t="shared" si="0"/>
        <v>8.3695923560605859E-2</v>
      </c>
      <c r="L8" s="31"/>
      <c r="M8" s="31"/>
    </row>
    <row r="9" spans="1:26" ht="13.25" customHeight="1">
      <c r="A9" s="26" t="s">
        <v>4</v>
      </c>
      <c r="B9" s="27">
        <f>B7-B8</f>
        <v>3519.5846413671024</v>
      </c>
      <c r="C9" s="27">
        <f>C7-C8</f>
        <v>5266.6142850542974</v>
      </c>
      <c r="D9" s="27">
        <f>D7-D8</f>
        <v>6772.0656021565255</v>
      </c>
      <c r="E9" s="27">
        <f>E7-E8</f>
        <v>7457.2818415964302</v>
      </c>
      <c r="F9" s="6"/>
      <c r="H9" s="28">
        <f t="shared" si="0"/>
        <v>8.6948275119198767E-2</v>
      </c>
      <c r="I9" s="28">
        <f t="shared" si="0"/>
        <v>0.10842260154352892</v>
      </c>
      <c r="J9" s="28">
        <f t="shared" si="0"/>
        <v>0.11617915715049772</v>
      </c>
      <c r="K9" s="28">
        <f t="shared" si="0"/>
        <v>0.11630407643939414</v>
      </c>
    </row>
    <row r="10" spans="1:26" ht="13.25" customHeight="1">
      <c r="A10" s="29" t="s">
        <v>252</v>
      </c>
      <c r="B10" s="30">
        <v>1560</v>
      </c>
      <c r="C10" s="30">
        <v>1600</v>
      </c>
      <c r="D10" s="30">
        <f>C10</f>
        <v>1600</v>
      </c>
      <c r="E10" s="30">
        <f>D10</f>
        <v>1600</v>
      </c>
      <c r="F10" s="9" t="s">
        <v>314</v>
      </c>
      <c r="H10" s="32">
        <f t="shared" si="0"/>
        <v>3.8538442176308647E-2</v>
      </c>
      <c r="I10" s="32">
        <f t="shared" si="0"/>
        <v>3.2938839466930464E-2</v>
      </c>
      <c r="J10" s="32">
        <f t="shared" si="0"/>
        <v>2.7449032889108726E-2</v>
      </c>
      <c r="K10" s="32">
        <f t="shared" si="0"/>
        <v>2.4953666262826111E-2</v>
      </c>
    </row>
    <row r="11" spans="1:26" ht="13.25" customHeight="1">
      <c r="A11" s="34" t="s">
        <v>253</v>
      </c>
      <c r="B11" s="35">
        <f>B9-B10</f>
        <v>1959.5846413671024</v>
      </c>
      <c r="C11" s="35">
        <f>C9-C10</f>
        <v>3666.6142850542974</v>
      </c>
      <c r="D11" s="35">
        <f>D9-D10</f>
        <v>5172.0656021565255</v>
      </c>
      <c r="E11" s="35">
        <f>E9-E10</f>
        <v>5857.2818415964302</v>
      </c>
      <c r="F11" s="6"/>
      <c r="H11" s="28">
        <f t="shared" si="0"/>
        <v>4.8409832942890127E-2</v>
      </c>
      <c r="I11" s="28">
        <f t="shared" si="0"/>
        <v>7.548376207659846E-2</v>
      </c>
      <c r="J11" s="28">
        <f t="shared" si="0"/>
        <v>8.8730124261388987E-2</v>
      </c>
      <c r="K11" s="28">
        <f t="shared" si="0"/>
        <v>9.1350410176568031E-2</v>
      </c>
    </row>
    <row r="12" spans="1:26" ht="13.25" customHeight="1">
      <c r="A12" s="34" t="s">
        <v>254</v>
      </c>
      <c r="B12" s="27">
        <v>0</v>
      </c>
      <c r="C12" s="27">
        <v>0</v>
      </c>
      <c r="D12" s="27">
        <v>0</v>
      </c>
      <c r="E12" s="27">
        <v>0</v>
      </c>
      <c r="F12" s="41"/>
      <c r="H12" s="28"/>
      <c r="I12" s="28"/>
      <c r="J12" s="28"/>
      <c r="K12" s="28"/>
    </row>
    <row r="13" spans="1:26" ht="13.25" customHeight="1">
      <c r="A13" s="29" t="s">
        <v>255</v>
      </c>
      <c r="B13" s="30">
        <v>829</v>
      </c>
      <c r="C13" s="30">
        <f>C99*B62</f>
        <v>850.24952469256357</v>
      </c>
      <c r="D13" s="30">
        <f>D99*C62</f>
        <v>938.86719804642985</v>
      </c>
      <c r="E13" s="30">
        <f>E99*D62</f>
        <v>1057.0144367222861</v>
      </c>
      <c r="F13" s="9" t="s">
        <v>315</v>
      </c>
      <c r="H13" s="32">
        <f t="shared" ref="H13:K16" si="1">B13/B$3</f>
        <v>2.0479723438564017E-2</v>
      </c>
      <c r="I13" s="32">
        <f t="shared" si="1"/>
        <v>1.7503895375426428E-2</v>
      </c>
      <c r="J13" s="32">
        <f t="shared" si="1"/>
        <v>1.6106872873551129E-2</v>
      </c>
      <c r="K13" s="32">
        <f t="shared" si="1"/>
        <v>1.6485240930598159E-2</v>
      </c>
    </row>
    <row r="14" spans="1:26" ht="13.25" customHeight="1">
      <c r="A14" s="79" t="s">
        <v>256</v>
      </c>
      <c r="B14" s="35">
        <f>B11+B12-B13</f>
        <v>1130.5846413671024</v>
      </c>
      <c r="C14" s="35">
        <f>C11+C12-C13</f>
        <v>2816.3647603617337</v>
      </c>
      <c r="D14" s="35">
        <f>D11+D12-D13</f>
        <v>4233.1984041100959</v>
      </c>
      <c r="E14" s="35">
        <f>E11+E12-E13</f>
        <v>4800.2674048741446</v>
      </c>
      <c r="F14" s="41"/>
      <c r="H14" s="28">
        <f t="shared" si="1"/>
        <v>2.7930109504326107E-2</v>
      </c>
      <c r="I14" s="28">
        <f t="shared" si="1"/>
        <v>5.7979866701172028E-2</v>
      </c>
      <c r="J14" s="28">
        <f t="shared" si="1"/>
        <v>7.2623251387837873E-2</v>
      </c>
      <c r="K14" s="28">
        <f t="shared" si="1"/>
        <v>7.4865169245969879E-2</v>
      </c>
    </row>
    <row r="15" spans="1:26" ht="13.25" customHeight="1">
      <c r="A15" s="29" t="s">
        <v>257</v>
      </c>
      <c r="B15" s="30">
        <f>B14*B102</f>
        <v>282.64616034177561</v>
      </c>
      <c r="C15" s="30">
        <f>C14*C102</f>
        <v>704.09119009043343</v>
      </c>
      <c r="D15" s="30">
        <f>D14*D102</f>
        <v>1058.299601027524</v>
      </c>
      <c r="E15" s="30">
        <f>E14*E102</f>
        <v>1200.0668512185362</v>
      </c>
      <c r="F15" s="134" t="s">
        <v>316</v>
      </c>
      <c r="H15" s="32">
        <f t="shared" si="1"/>
        <v>6.9825273760815267E-3</v>
      </c>
      <c r="I15" s="32">
        <f t="shared" si="1"/>
        <v>1.4494966675293007E-2</v>
      </c>
      <c r="J15" s="32">
        <f t="shared" si="1"/>
        <v>1.8155812846959468E-2</v>
      </c>
      <c r="K15" s="32">
        <f t="shared" si="1"/>
        <v>1.871629231149247E-2</v>
      </c>
    </row>
    <row r="16" spans="1:26" ht="13.25" customHeight="1">
      <c r="A16" s="4" t="s">
        <v>258</v>
      </c>
      <c r="B16" s="30">
        <f>B14-B15</f>
        <v>847.93848102532684</v>
      </c>
      <c r="C16" s="30">
        <f>C14-C15</f>
        <v>2112.2735702713003</v>
      </c>
      <c r="D16" s="30">
        <f>D14-D15</f>
        <v>3174.8988030825722</v>
      </c>
      <c r="E16" s="30">
        <f>E14-E15</f>
        <v>3600.2005536556085</v>
      </c>
      <c r="F16" s="41"/>
      <c r="H16" s="28">
        <f t="shared" si="1"/>
        <v>2.0947582128244581E-2</v>
      </c>
      <c r="I16" s="28">
        <f t="shared" si="1"/>
        <v>4.3484900025879021E-2</v>
      </c>
      <c r="J16" s="28">
        <f t="shared" si="1"/>
        <v>5.4467438540878405E-2</v>
      </c>
      <c r="K16" s="28">
        <f t="shared" si="1"/>
        <v>5.6148876934477406E-2</v>
      </c>
    </row>
    <row r="17" spans="1:10" ht="13.25" customHeight="1">
      <c r="E17" s="20"/>
    </row>
    <row r="18" spans="1:10" ht="13.25" customHeight="1" thickBot="1">
      <c r="A18" s="42" t="s">
        <v>259</v>
      </c>
      <c r="B18" s="43"/>
      <c r="C18" s="138"/>
      <c r="D18" s="139"/>
      <c r="E18" s="138"/>
      <c r="F18" s="45"/>
      <c r="G18" s="45"/>
      <c r="I18" s="23"/>
    </row>
    <row r="19" spans="1:10" ht="13.25" customHeight="1">
      <c r="A19" s="46" t="s">
        <v>260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10" ht="13.25" customHeight="1">
      <c r="A20" s="46" t="s">
        <v>261</v>
      </c>
      <c r="B20" s="48">
        <v>0.18700000000000006</v>
      </c>
      <c r="C20" s="48">
        <f>C7/C3</f>
        <v>0.20000000000000007</v>
      </c>
      <c r="D20" s="48">
        <f>D7/D3</f>
        <v>0.2</v>
      </c>
      <c r="E20" s="48">
        <f>E7/E3</f>
        <v>0.2</v>
      </c>
      <c r="F20" s="45"/>
      <c r="G20" s="45"/>
    </row>
    <row r="21" spans="1:10" ht="13.25" customHeight="1">
      <c r="A21" s="9" t="s">
        <v>262</v>
      </c>
      <c r="B21" s="10">
        <v>0.1000517248808013</v>
      </c>
      <c r="C21" s="10">
        <f>C8/C3</f>
        <v>9.1577398456471143E-2</v>
      </c>
      <c r="D21" s="10">
        <f>D8/D3</f>
        <v>8.3820842849502281E-2</v>
      </c>
      <c r="E21" s="10">
        <f>E8/E3</f>
        <v>8.3695923560605859E-2</v>
      </c>
      <c r="F21" s="45"/>
      <c r="G21" s="45"/>
    </row>
    <row r="22" spans="1:10" ht="13.25" customHeight="1">
      <c r="A22" s="11" t="s">
        <v>263</v>
      </c>
      <c r="B22" s="10">
        <v>2.2727272727272707E-2</v>
      </c>
      <c r="C22" s="10">
        <f>C8/B8-1</f>
        <v>9.8360655737705027E-2</v>
      </c>
      <c r="D22" s="10">
        <f>D8/C8-1</f>
        <v>9.8360655737705027E-2</v>
      </c>
      <c r="E22" s="10">
        <f>E8/D8-1</f>
        <v>9.8360655737705027E-2</v>
      </c>
      <c r="F22" s="45"/>
      <c r="G22" s="45"/>
    </row>
    <row r="23" spans="1:10" ht="13.25" customHeight="1">
      <c r="A23" s="46" t="s">
        <v>264</v>
      </c>
      <c r="B23" s="48">
        <v>8.6948275119198767E-2</v>
      </c>
      <c r="C23" s="48">
        <f>C9/C3</f>
        <v>0.10842260154352892</v>
      </c>
      <c r="D23" s="48">
        <f>D9/D3</f>
        <v>0.11617915715049772</v>
      </c>
      <c r="E23" s="48">
        <f>E9/E3</f>
        <v>0.11630407643939414</v>
      </c>
      <c r="F23" s="45"/>
      <c r="G23" s="45"/>
    </row>
    <row r="24" spans="1:10" ht="13.25" customHeight="1">
      <c r="A24" s="92" t="s">
        <v>265</v>
      </c>
      <c r="B24" s="47">
        <v>2.0947706515230907E-2</v>
      </c>
      <c r="C24" s="47">
        <f>C16/C3</f>
        <v>4.3484900025879021E-2</v>
      </c>
      <c r="D24" s="47">
        <f>D16/D3</f>
        <v>5.4467438540878405E-2</v>
      </c>
      <c r="E24" s="47">
        <f>E16/E3</f>
        <v>5.6148876934477406E-2</v>
      </c>
      <c r="F24" s="45"/>
      <c r="G24" s="45"/>
      <c r="J24" s="45"/>
    </row>
    <row r="25" spans="1:10" ht="13.25" customHeight="1">
      <c r="A25" s="92" t="s">
        <v>266</v>
      </c>
      <c r="B25" s="48">
        <v>3.4551482502493562E-2</v>
      </c>
      <c r="C25" s="48">
        <f>C16/C48</f>
        <v>8.3195113843557267E-2</v>
      </c>
      <c r="D25" s="48">
        <f>D16/D48</f>
        <v>0.11544386285334354</v>
      </c>
      <c r="E25" s="48">
        <f>E16/E48</f>
        <v>0.11735995629096595</v>
      </c>
      <c r="F25" s="45"/>
      <c r="G25" s="45"/>
      <c r="J25" s="45"/>
    </row>
    <row r="26" spans="1:10" ht="13.25" customHeight="1">
      <c r="A26" s="92" t="s">
        <v>267</v>
      </c>
      <c r="B26" s="48">
        <v>5.4406438558900573E-2</v>
      </c>
      <c r="C26" s="48">
        <f>C11/C60</f>
        <v>9.3446665262216941E-2</v>
      </c>
      <c r="D26" s="48">
        <f>D11/D60</f>
        <v>0.11784357012823132</v>
      </c>
      <c r="E26" s="48">
        <f>E11/E60</f>
        <v>0.12461804633372248</v>
      </c>
      <c r="F26" s="45"/>
      <c r="G26" s="45"/>
      <c r="J26" s="45"/>
    </row>
    <row r="27" spans="1:10" ht="13.25" customHeight="1">
      <c r="A27" s="46" t="s">
        <v>268</v>
      </c>
      <c r="B27" s="93">
        <v>7.8E-2</v>
      </c>
      <c r="C27" s="93">
        <f>C99</f>
        <v>0.08</v>
      </c>
      <c r="D27" s="93">
        <f>D99</f>
        <v>0.08</v>
      </c>
      <c r="E27" s="93">
        <f>E99</f>
        <v>0.08</v>
      </c>
      <c r="F27" s="45"/>
      <c r="G27" s="45"/>
      <c r="J27" s="45"/>
    </row>
    <row r="28" spans="1:10" ht="13.25" customHeight="1">
      <c r="A28" s="46" t="s">
        <v>269</v>
      </c>
      <c r="B28" s="49">
        <v>2.363812437447558</v>
      </c>
      <c r="C28" s="49">
        <f>C11/C13</f>
        <v>4.3123979238683914</v>
      </c>
      <c r="D28" s="49">
        <f>D11/D13</f>
        <v>5.508836194211943</v>
      </c>
      <c r="E28" s="49">
        <f>E11/E13</f>
        <v>5.5413451681505643</v>
      </c>
      <c r="F28" s="45"/>
      <c r="G28" s="45"/>
      <c r="J28" s="45"/>
    </row>
    <row r="29" spans="1:10" ht="13.25" customHeight="1">
      <c r="A29" s="46" t="s">
        <v>317</v>
      </c>
      <c r="B29" s="142">
        <f>B24/(B76-B24)</f>
        <v>4.2419297265137712E-2</v>
      </c>
      <c r="C29" s="142">
        <f>C24/(C76-C24)</f>
        <v>9.5728580066417976E-2</v>
      </c>
      <c r="D29" s="142">
        <f>D24/(D76-D24)</f>
        <v>0.12375674996675091</v>
      </c>
      <c r="E29" s="142">
        <f>E24/(E76-E24)</f>
        <v>0.12702850550692216</v>
      </c>
      <c r="F29" s="45"/>
      <c r="G29" s="45"/>
      <c r="J29" s="45"/>
    </row>
    <row r="30" spans="1:10" ht="13.25" customHeight="1">
      <c r="A30" s="46"/>
      <c r="B30" s="50"/>
      <c r="C30" s="50"/>
      <c r="D30" s="50"/>
      <c r="E30" s="45"/>
      <c r="F30" s="45"/>
      <c r="G30" s="45"/>
    </row>
    <row r="31" spans="1:10" ht="13.25" customHeight="1">
      <c r="A31" s="46"/>
      <c r="B31" s="50"/>
      <c r="C31" s="50"/>
      <c r="D31" s="50"/>
      <c r="E31" s="45"/>
      <c r="F31" s="45"/>
      <c r="G31" s="45"/>
    </row>
    <row r="32" spans="1:10" ht="13.25" customHeight="1">
      <c r="A32" s="19" t="s">
        <v>270</v>
      </c>
      <c r="B32" s="110" t="s">
        <v>107</v>
      </c>
      <c r="C32" s="111"/>
      <c r="D32" s="112" t="s">
        <v>108</v>
      </c>
      <c r="E32" s="113"/>
      <c r="F32" s="109" t="s">
        <v>276</v>
      </c>
    </row>
    <row r="33" spans="1:7" ht="13.25" customHeight="1" thickBot="1">
      <c r="A33" s="144" t="s">
        <v>246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318</v>
      </c>
    </row>
    <row r="34" spans="1:7" ht="13.25" customHeight="1">
      <c r="A34" s="26" t="s">
        <v>271</v>
      </c>
      <c r="B34" s="27">
        <v>120</v>
      </c>
      <c r="C34" s="27">
        <v>0</v>
      </c>
      <c r="D34" s="27">
        <v>0</v>
      </c>
      <c r="E34" s="27">
        <v>0</v>
      </c>
      <c r="F34" s="53">
        <f>E34-B34</f>
        <v>-120</v>
      </c>
      <c r="G34" s="46" t="s">
        <v>319</v>
      </c>
    </row>
    <row r="35" spans="1:7" ht="13.25" customHeight="1">
      <c r="A35" s="26" t="s">
        <v>12</v>
      </c>
      <c r="B35" s="27">
        <v>16902.863450666671</v>
      </c>
      <c r="C35" s="27">
        <f t="shared" ref="C35:E36" si="2">C3/365*C106</f>
        <v>19962.277275599998</v>
      </c>
      <c r="D35" s="27">
        <f t="shared" si="2"/>
        <v>23954.732730719999</v>
      </c>
      <c r="E35" s="27">
        <f t="shared" si="2"/>
        <v>26350.206003791998</v>
      </c>
      <c r="F35" s="53">
        <f>E35-B35</f>
        <v>9447.342553125327</v>
      </c>
      <c r="G35" s="46" t="s">
        <v>320</v>
      </c>
    </row>
    <row r="36" spans="1:7" ht="13.25" customHeight="1">
      <c r="A36" s="26" t="s">
        <v>272</v>
      </c>
      <c r="B36" s="27">
        <v>10779.629728824</v>
      </c>
      <c r="C36" s="27">
        <f t="shared" si="2"/>
        <v>11977.36636536</v>
      </c>
      <c r="D36" s="27">
        <f t="shared" si="2"/>
        <v>14372.839638431999</v>
      </c>
      <c r="E36" s="27">
        <f t="shared" si="2"/>
        <v>15810.1236022752</v>
      </c>
      <c r="F36" s="53">
        <f>E36-B36</f>
        <v>5030.4938734511998</v>
      </c>
      <c r="G36" s="46" t="s">
        <v>320</v>
      </c>
    </row>
    <row r="37" spans="1:7" ht="13.25" customHeight="1">
      <c r="A37" s="40" t="s">
        <v>273</v>
      </c>
      <c r="B37" s="35">
        <v>27802.493179490673</v>
      </c>
      <c r="C37" s="35">
        <f>SUM(C34:C36)</f>
        <v>31939.643640959999</v>
      </c>
      <c r="D37" s="35">
        <f>SUM(D34:D36)</f>
        <v>38327.572369151996</v>
      </c>
      <c r="E37" s="35">
        <f>SUM(E34:E36)</f>
        <v>42160.3296060672</v>
      </c>
      <c r="F37" s="53"/>
    </row>
    <row r="38" spans="1:7" ht="13.25" customHeight="1">
      <c r="A38" s="29" t="s">
        <v>274</v>
      </c>
      <c r="B38" s="30">
        <v>15060</v>
      </c>
      <c r="C38" s="30">
        <f>B38-C10+C108</f>
        <v>15060</v>
      </c>
      <c r="D38" s="30">
        <f>C38-D10+D108</f>
        <v>15060</v>
      </c>
      <c r="E38" s="30">
        <f>D38-E10+E108</f>
        <v>15060</v>
      </c>
      <c r="F38" s="53">
        <f>E38-B38</f>
        <v>0</v>
      </c>
      <c r="G38" s="46" t="s">
        <v>145</v>
      </c>
    </row>
    <row r="39" spans="1:7" ht="13.25" customHeight="1">
      <c r="A39" s="29" t="s">
        <v>275</v>
      </c>
      <c r="B39" s="54">
        <v>42862.493179490673</v>
      </c>
      <c r="C39" s="54">
        <f>C37+C38</f>
        <v>46999.643640959999</v>
      </c>
      <c r="D39" s="54">
        <f>D37+D38</f>
        <v>53387.572369151996</v>
      </c>
      <c r="E39" s="54">
        <f>E37+E38</f>
        <v>57220.3296060672</v>
      </c>
      <c r="F39" s="53"/>
    </row>
    <row r="40" spans="1:7" ht="13.25" customHeight="1">
      <c r="B40" s="20" t="s">
        <v>51</v>
      </c>
      <c r="D40" s="20" t="s">
        <v>51</v>
      </c>
      <c r="E40" s="20" t="s">
        <v>51</v>
      </c>
      <c r="F40" s="137"/>
    </row>
    <row r="41" spans="1:7" ht="13.25" customHeight="1">
      <c r="A41" s="19" t="s">
        <v>277</v>
      </c>
      <c r="B41" s="55"/>
      <c r="E41" s="20"/>
      <c r="F41" s="137"/>
    </row>
    <row r="42" spans="1:7" ht="13.25" customHeight="1">
      <c r="A42" s="40" t="s">
        <v>278</v>
      </c>
      <c r="B42" s="35">
        <v>4971.551975010253</v>
      </c>
      <c r="C42" s="35">
        <f>C53/365*C109</f>
        <v>5819.1405537639448</v>
      </c>
      <c r="D42" s="35">
        <f>D53/365*D109</f>
        <v>7166.7309977934892</v>
      </c>
      <c r="E42" s="35">
        <f>E53/365*E109</f>
        <v>7653.7011809768946</v>
      </c>
      <c r="F42" s="53">
        <f t="shared" ref="F42:F50" si="3">E42-B42</f>
        <v>2682.1492059666416</v>
      </c>
      <c r="G42" s="46" t="s">
        <v>321</v>
      </c>
    </row>
    <row r="43" spans="1:7" ht="13.25" customHeight="1">
      <c r="A43" s="26" t="s">
        <v>279</v>
      </c>
      <c r="B43" s="27">
        <v>962.29121850000013</v>
      </c>
      <c r="C43" s="27">
        <f t="shared" ref="C43:E44" si="4">C110*C$3</f>
        <v>971.49749407920001</v>
      </c>
      <c r="D43" s="27">
        <f t="shared" si="4"/>
        <v>1165.7969928950399</v>
      </c>
      <c r="E43" s="27">
        <f t="shared" si="4"/>
        <v>1282.376692184544</v>
      </c>
      <c r="F43" s="53">
        <f t="shared" si="3"/>
        <v>320.0854736845439</v>
      </c>
      <c r="G43" s="46" t="s">
        <v>322</v>
      </c>
    </row>
    <row r="44" spans="1:7" ht="13.25" customHeight="1">
      <c r="A44" s="56" t="s">
        <v>280</v>
      </c>
      <c r="B44" s="27">
        <v>911.13637413739866</v>
      </c>
      <c r="C44" s="27">
        <f t="shared" si="4"/>
        <v>971.49749407920001</v>
      </c>
      <c r="D44" s="27">
        <f t="shared" si="4"/>
        <v>1165.7969928950399</v>
      </c>
      <c r="E44" s="27">
        <f t="shared" si="4"/>
        <v>1282.376692184544</v>
      </c>
      <c r="F44" s="53">
        <f t="shared" si="3"/>
        <v>371.24031804714537</v>
      </c>
      <c r="G44" s="46" t="s">
        <v>322</v>
      </c>
    </row>
    <row r="45" spans="1:7" ht="13.25" customHeight="1">
      <c r="A45" s="29" t="s">
        <v>281</v>
      </c>
      <c r="B45" s="27">
        <v>9278.1190586570447</v>
      </c>
      <c r="C45" s="27">
        <f>IF(C69&lt;0,(-C69+C34),0)</f>
        <v>10535.839975580373</v>
      </c>
      <c r="D45" s="27">
        <f>IF(D69&lt;0,(-D69+D34),0)</f>
        <v>12162.680459028576</v>
      </c>
      <c r="E45" s="27">
        <f>IF(E69&lt;0,(-E69+E34),0)</f>
        <v>11825.107560525757</v>
      </c>
      <c r="F45" s="53">
        <f t="shared" si="3"/>
        <v>2546.9885018687128</v>
      </c>
      <c r="G45" s="46" t="s">
        <v>323</v>
      </c>
    </row>
    <row r="46" spans="1:7" ht="13.25" customHeight="1">
      <c r="A46" s="96" t="s">
        <v>282</v>
      </c>
      <c r="B46" s="35">
        <v>16123.098626304698</v>
      </c>
      <c r="C46" s="36">
        <f>C42+C43+C44+C45</f>
        <v>18297.975517502717</v>
      </c>
      <c r="D46" s="35">
        <f>D42+D43+D44+D45</f>
        <v>21661.005442612146</v>
      </c>
      <c r="E46" s="35">
        <f>E42+E43+E44+E45</f>
        <v>22043.56212587174</v>
      </c>
      <c r="F46" s="53"/>
      <c r="G46" s="46"/>
    </row>
    <row r="47" spans="1:7" ht="13.25" customHeight="1">
      <c r="A47" s="34" t="s">
        <v>283</v>
      </c>
      <c r="B47" s="27">
        <v>1350</v>
      </c>
      <c r="C47" s="37">
        <f>B47+C112</f>
        <v>1200</v>
      </c>
      <c r="D47" s="27">
        <f>C47+D112</f>
        <v>1050</v>
      </c>
      <c r="E47" s="27">
        <f>D47+E112</f>
        <v>900</v>
      </c>
      <c r="F47" s="53">
        <f t="shared" si="3"/>
        <v>-450</v>
      </c>
      <c r="G47" s="46" t="s">
        <v>324</v>
      </c>
    </row>
    <row r="48" spans="1:7" ht="13.25" customHeight="1">
      <c r="A48" s="95" t="s">
        <v>284</v>
      </c>
      <c r="B48" s="27">
        <v>24541.451037092091</v>
      </c>
      <c r="C48" s="37">
        <f>B48+B49</f>
        <v>25389.394553185979</v>
      </c>
      <c r="D48" s="27">
        <f>C48+C49</f>
        <v>27501.668123457279</v>
      </c>
      <c r="E48" s="27">
        <f>D48+D49</f>
        <v>30676.56692653985</v>
      </c>
      <c r="F48" s="53"/>
      <c r="G48" s="46" t="s">
        <v>325</v>
      </c>
    </row>
    <row r="49" spans="1:7" ht="13.25" customHeight="1">
      <c r="A49" s="80" t="s">
        <v>285</v>
      </c>
      <c r="B49" s="27">
        <v>847.9435160938898</v>
      </c>
      <c r="C49" s="37">
        <f>C16</f>
        <v>2112.2735702713003</v>
      </c>
      <c r="D49" s="27">
        <f>D16</f>
        <v>3174.8988030825722</v>
      </c>
      <c r="E49" s="27">
        <f>E16</f>
        <v>3600.2005536556085</v>
      </c>
      <c r="F49" s="53"/>
      <c r="G49" s="46"/>
    </row>
    <row r="50" spans="1:7" ht="13.25" customHeight="1">
      <c r="A50" s="97" t="s">
        <v>286</v>
      </c>
      <c r="B50" s="30">
        <v>25389.394553185979</v>
      </c>
      <c r="C50" s="39">
        <f>C48+C49</f>
        <v>27501.668123457279</v>
      </c>
      <c r="D50" s="30">
        <f>D48+D49</f>
        <v>30676.56692653985</v>
      </c>
      <c r="E50" s="30">
        <f>E48+E49</f>
        <v>34276.767480195456</v>
      </c>
      <c r="F50" s="53">
        <f t="shared" si="3"/>
        <v>8887.3729270094773</v>
      </c>
    </row>
    <row r="51" spans="1:7" ht="13.25" customHeight="1">
      <c r="A51" s="57" t="s">
        <v>287</v>
      </c>
      <c r="B51" s="54">
        <v>42862.493179490673</v>
      </c>
      <c r="C51" s="54">
        <f>C46+C47+C50</f>
        <v>46999.643640959999</v>
      </c>
      <c r="D51" s="54">
        <f>D46+D47+D50</f>
        <v>53387.572369151996</v>
      </c>
      <c r="E51" s="54">
        <f>E46+E47+E50</f>
        <v>57220.3296060672</v>
      </c>
      <c r="F51" s="137"/>
    </row>
    <row r="52" spans="1:7" ht="13.25" customHeight="1">
      <c r="A52" s="58"/>
      <c r="B52" s="37"/>
      <c r="C52" s="37"/>
      <c r="D52" s="37"/>
      <c r="E52" s="37"/>
    </row>
    <row r="53" spans="1:7" ht="13.25" customHeight="1">
      <c r="A53" s="46" t="s">
        <v>288</v>
      </c>
      <c r="B53" s="69">
        <v>25378.960968504001</v>
      </c>
      <c r="C53" s="69">
        <f>C4+(C36-B36)</f>
        <v>30342.661458911996</v>
      </c>
      <c r="D53" s="69">
        <f>D4+(D36-C36)</f>
        <v>37369.383059923195</v>
      </c>
      <c r="E53" s="69">
        <f>E4+(E36-D36)</f>
        <v>39908.584729379523</v>
      </c>
      <c r="F53" s="70"/>
    </row>
    <row r="54" spans="1:7" ht="13.5" customHeight="1">
      <c r="A54" s="46" t="s">
        <v>289</v>
      </c>
      <c r="B54" s="69">
        <v>0</v>
      </c>
      <c r="C54" s="69">
        <f>B48+B49-C48</f>
        <v>0</v>
      </c>
      <c r="D54" s="69">
        <f>C48+C49-D48</f>
        <v>0</v>
      </c>
      <c r="E54" s="69">
        <f>D48+D49-E48</f>
        <v>0</v>
      </c>
      <c r="F54" s="45"/>
    </row>
    <row r="55" spans="1:7" ht="13.5" customHeight="1">
      <c r="A55" s="61"/>
      <c r="B55" s="59"/>
      <c r="C55" s="59"/>
      <c r="D55" s="59"/>
      <c r="E55" s="59"/>
      <c r="F55" s="98" t="s">
        <v>276</v>
      </c>
    </row>
    <row r="56" spans="1:7" ht="15" customHeight="1" thickBot="1">
      <c r="A56" s="62" t="s">
        <v>290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7" ht="13.25" customHeight="1">
      <c r="A57" s="46" t="s">
        <v>291</v>
      </c>
      <c r="B57" s="64">
        <f>B34-B105</f>
        <v>120</v>
      </c>
      <c r="C57" s="64">
        <f>C34-C105</f>
        <v>0</v>
      </c>
      <c r="D57" s="64">
        <f>D34-D105</f>
        <v>0</v>
      </c>
      <c r="E57" s="64">
        <f>E34-E105</f>
        <v>0</v>
      </c>
      <c r="F57" s="53">
        <f>E57-B57</f>
        <v>-120</v>
      </c>
    </row>
    <row r="58" spans="1:7" ht="13.25" customHeight="1">
      <c r="A58" s="65" t="s">
        <v>292</v>
      </c>
      <c r="B58" s="66">
        <f>B105+B35+B36-B42-B43-B44</f>
        <v>20837.513611843024</v>
      </c>
      <c r="C58" s="66">
        <f>C105+C35+C36-C42-C43-C44</f>
        <v>24177.508099037652</v>
      </c>
      <c r="D58" s="66">
        <f>D105+D35+D36-D42-D43-D44</f>
        <v>28829.247385568426</v>
      </c>
      <c r="E58" s="66">
        <f>E105+E35+E36-E42-E43-E44</f>
        <v>31941.875040721214</v>
      </c>
      <c r="F58" s="53">
        <f>E58-B58</f>
        <v>11104.36142887819</v>
      </c>
    </row>
    <row r="59" spans="1:7" ht="13.25" customHeight="1">
      <c r="A59" s="65" t="s">
        <v>293</v>
      </c>
      <c r="B59" s="67">
        <f>B38</f>
        <v>15060</v>
      </c>
      <c r="C59" s="67">
        <f>C38</f>
        <v>15060</v>
      </c>
      <c r="D59" s="67">
        <f>D38</f>
        <v>15060</v>
      </c>
      <c r="E59" s="67">
        <f>E38</f>
        <v>15060</v>
      </c>
      <c r="F59" s="53">
        <f>E59-B59</f>
        <v>0</v>
      </c>
    </row>
    <row r="60" spans="1:7" ht="13.25" customHeight="1">
      <c r="A60" s="65" t="s">
        <v>294</v>
      </c>
      <c r="B60" s="66">
        <f>B57+B58+B59</f>
        <v>36017.513611843024</v>
      </c>
      <c r="C60" s="66">
        <f>C57+C58+C59</f>
        <v>39237.508099037652</v>
      </c>
      <c r="D60" s="66">
        <f>D57+D58+D59</f>
        <v>43889.247385568422</v>
      </c>
      <c r="E60" s="66">
        <f>E57+E58+E59</f>
        <v>47001.875040721214</v>
      </c>
      <c r="F60" s="53"/>
    </row>
    <row r="61" spans="1:7" ht="13.25" customHeight="1">
      <c r="A61" s="65"/>
      <c r="B61" s="66"/>
      <c r="C61" s="66"/>
      <c r="D61" s="66"/>
      <c r="E61" s="66"/>
      <c r="F61" s="53"/>
    </row>
    <row r="62" spans="1:7" ht="13.25" customHeight="1">
      <c r="A62" s="65" t="s">
        <v>295</v>
      </c>
      <c r="B62" s="66">
        <f>B45+B47</f>
        <v>10628.119058657045</v>
      </c>
      <c r="C62" s="66">
        <f>C45+C47</f>
        <v>11735.839975580373</v>
      </c>
      <c r="D62" s="66">
        <f>D45+D47</f>
        <v>13212.680459028576</v>
      </c>
      <c r="E62" s="66">
        <f>E45+E47</f>
        <v>12725.107560525757</v>
      </c>
      <c r="F62" s="53">
        <f>E62-B62</f>
        <v>2096.9885018687128</v>
      </c>
    </row>
    <row r="63" spans="1:7" ht="13.25" customHeight="1">
      <c r="A63" s="65" t="s">
        <v>296</v>
      </c>
      <c r="B63" s="67">
        <f>B50</f>
        <v>25389.394553185979</v>
      </c>
      <c r="C63" s="67">
        <f>C50</f>
        <v>27501.668123457279</v>
      </c>
      <c r="D63" s="67">
        <f>D50</f>
        <v>30676.56692653985</v>
      </c>
      <c r="E63" s="67">
        <f>E50</f>
        <v>34276.767480195456</v>
      </c>
      <c r="F63" s="53">
        <f>E63-B63</f>
        <v>8887.3729270094773</v>
      </c>
    </row>
    <row r="64" spans="1:7" ht="13.25" customHeight="1">
      <c r="A64" s="65" t="s">
        <v>297</v>
      </c>
      <c r="B64" s="66">
        <f>B62+B63</f>
        <v>36017.513611843024</v>
      </c>
      <c r="C64" s="66">
        <f>C62+C63</f>
        <v>39237.508099037652</v>
      </c>
      <c r="D64" s="66">
        <f>D62+D63</f>
        <v>43889.247385568422</v>
      </c>
      <c r="E64" s="66">
        <f>E62+E63</f>
        <v>47001.875040721214</v>
      </c>
      <c r="F64" s="53"/>
    </row>
    <row r="65" spans="1:6" ht="13.25" customHeight="1">
      <c r="A65" s="65"/>
      <c r="B65" s="66"/>
      <c r="C65" s="66"/>
      <c r="D65" s="66"/>
      <c r="E65" s="66"/>
      <c r="F65" s="53"/>
    </row>
    <row r="66" spans="1:6" ht="13.25" customHeight="1" thickBot="1">
      <c r="A66" s="62" t="s">
        <v>298</v>
      </c>
      <c r="B66" s="68"/>
      <c r="C66" s="68"/>
      <c r="D66" s="68"/>
      <c r="E66" s="68"/>
      <c r="F66" s="53"/>
    </row>
    <row r="67" spans="1:6" ht="13.25" customHeight="1">
      <c r="A67" s="46" t="s">
        <v>20</v>
      </c>
      <c r="B67" s="69">
        <f>B58</f>
        <v>20837.513611843024</v>
      </c>
      <c r="C67" s="69">
        <f>C58</f>
        <v>24177.508099037652</v>
      </c>
      <c r="D67" s="69">
        <f>D58</f>
        <v>28829.247385568426</v>
      </c>
      <c r="E67" s="69">
        <f>E58</f>
        <v>31941.875040721214</v>
      </c>
      <c r="F67" s="53">
        <f>E67-B67</f>
        <v>11104.36142887819</v>
      </c>
    </row>
    <row r="68" spans="1:6" ht="13.25" customHeight="1">
      <c r="A68" s="46" t="s">
        <v>299</v>
      </c>
      <c r="B68" s="67">
        <f>B47+B50-B38</f>
        <v>11679.394553185979</v>
      </c>
      <c r="C68" s="67">
        <f>C47+C50-C38</f>
        <v>13641.668123457279</v>
      </c>
      <c r="D68" s="67">
        <f>D47+D50-D38</f>
        <v>16666.56692653985</v>
      </c>
      <c r="E68" s="67">
        <f>E47+E50-E38</f>
        <v>20116.767480195456</v>
      </c>
      <c r="F68" s="53">
        <f>E68-B68</f>
        <v>8437.3729270094773</v>
      </c>
    </row>
    <row r="69" spans="1:6" ht="13.25" customHeight="1">
      <c r="A69" s="44" t="s">
        <v>300</v>
      </c>
      <c r="B69" s="66">
        <f>B68-B67</f>
        <v>-9158.1190586570447</v>
      </c>
      <c r="C69" s="66">
        <f>C68-C67</f>
        <v>-10535.839975580373</v>
      </c>
      <c r="D69" s="66">
        <f>D68-D67</f>
        <v>-12162.680459028576</v>
      </c>
      <c r="E69" s="66">
        <f>E68-E67</f>
        <v>-11825.107560525757</v>
      </c>
      <c r="F69" s="53">
        <f>E69-B69</f>
        <v>-2666.9885018687128</v>
      </c>
    </row>
    <row r="70" spans="1:6" ht="13.25" customHeight="1">
      <c r="A70" s="44" t="s">
        <v>301</v>
      </c>
      <c r="B70" s="69"/>
      <c r="C70" s="69"/>
      <c r="D70" s="69"/>
      <c r="E70" s="69"/>
    </row>
    <row r="71" spans="1:6" ht="13.25" customHeight="1">
      <c r="B71" s="59"/>
      <c r="C71" s="59"/>
      <c r="D71" s="59"/>
      <c r="E71" s="59"/>
    </row>
    <row r="72" spans="1:6" ht="13.25" customHeight="1" thickBot="1">
      <c r="A72" s="62" t="s">
        <v>302</v>
      </c>
      <c r="E72" s="20"/>
    </row>
    <row r="73" spans="1:6" ht="13.25" customHeight="1">
      <c r="A73" s="46" t="s">
        <v>303</v>
      </c>
      <c r="B73" s="69">
        <f t="shared" ref="B73:E74" si="5">B35/B3*365</f>
        <v>152.41324319439667</v>
      </c>
      <c r="C73" s="69">
        <f t="shared" si="5"/>
        <v>150</v>
      </c>
      <c r="D73" s="69">
        <f t="shared" si="5"/>
        <v>150</v>
      </c>
      <c r="E73" s="69">
        <f t="shared" si="5"/>
        <v>150</v>
      </c>
      <c r="F73" s="70"/>
    </row>
    <row r="74" spans="1:6" ht="13.25" customHeight="1">
      <c r="A74" s="46" t="s">
        <v>304</v>
      </c>
      <c r="B74" s="69">
        <f t="shared" si="5"/>
        <v>162</v>
      </c>
      <c r="C74" s="69">
        <f t="shared" si="5"/>
        <v>150</v>
      </c>
      <c r="D74" s="69">
        <f t="shared" si="5"/>
        <v>150</v>
      </c>
      <c r="E74" s="69">
        <f t="shared" si="5"/>
        <v>150</v>
      </c>
      <c r="F74" s="70"/>
    </row>
    <row r="75" spans="1:6" ht="13.25" customHeight="1">
      <c r="A75" s="46" t="s">
        <v>305</v>
      </c>
      <c r="B75" s="69">
        <f>B42/B53*365</f>
        <v>71.500818064645429</v>
      </c>
      <c r="C75" s="69">
        <f>C42/C53*365</f>
        <v>70</v>
      </c>
      <c r="D75" s="69">
        <f>D42/D53*365</f>
        <v>70</v>
      </c>
      <c r="E75" s="69">
        <f>E42/E53*365</f>
        <v>70</v>
      </c>
    </row>
    <row r="76" spans="1:6" ht="13.25" customHeight="1">
      <c r="A76" s="46" t="s">
        <v>306</v>
      </c>
      <c r="B76" s="47">
        <f>B67/B3</f>
        <v>0.5147726368128569</v>
      </c>
      <c r="C76" s="47">
        <f>C67/C3</f>
        <v>0.49773691124038277</v>
      </c>
      <c r="D76" s="47">
        <f>D67/D3</f>
        <v>0.49458434978419963</v>
      </c>
      <c r="E76" s="47">
        <f>E67/E3</f>
        <v>0.49816680598440777</v>
      </c>
    </row>
    <row r="77" spans="1:6" ht="13.25" customHeight="1">
      <c r="A77" s="46" t="s">
        <v>307</v>
      </c>
      <c r="B77" s="71">
        <f>B62/B9</f>
        <v>3.0197083297104039</v>
      </c>
      <c r="C77" s="71">
        <f>C62/C9</f>
        <v>2.228346208850831</v>
      </c>
      <c r="D77" s="71">
        <f>D62/D9</f>
        <v>1.9510561821523218</v>
      </c>
      <c r="E77" s="71">
        <f>E62/E9</f>
        <v>1.7064002448647708</v>
      </c>
    </row>
    <row r="78" spans="1:6" ht="13.25" customHeight="1">
      <c r="A78" s="46" t="s">
        <v>308</v>
      </c>
      <c r="B78" s="100">
        <f>B62/B16</f>
        <v>12.534068563329651</v>
      </c>
      <c r="C78" s="100">
        <f>C62/C16</f>
        <v>5.5560227333967083</v>
      </c>
      <c r="D78" s="100">
        <f>D62/D16</f>
        <v>4.1616068034042923</v>
      </c>
      <c r="E78" s="100">
        <f>E62/E16</f>
        <v>3.5345551923780487</v>
      </c>
    </row>
    <row r="79" spans="1:6" ht="13.25" customHeight="1">
      <c r="A79" s="46"/>
      <c r="B79" s="100"/>
      <c r="C79" s="100"/>
      <c r="D79" s="100"/>
      <c r="E79" s="100"/>
    </row>
    <row r="80" spans="1:6" ht="13.25" customHeight="1">
      <c r="A80" s="41" t="s">
        <v>356</v>
      </c>
      <c r="B80" s="108">
        <f t="shared" ref="B80:E81" si="6">B35/B$3</f>
        <v>0.41757052929971689</v>
      </c>
      <c r="C80" s="149">
        <f t="shared" si="6"/>
        <v>0.41095890410958902</v>
      </c>
      <c r="D80" s="149">
        <f t="shared" si="6"/>
        <v>0.41095890410958907</v>
      </c>
      <c r="E80" s="149">
        <f t="shared" si="6"/>
        <v>0.41095890410958902</v>
      </c>
    </row>
    <row r="81" spans="1:11" ht="13.25" customHeight="1">
      <c r="A81" s="41" t="s">
        <v>355</v>
      </c>
      <c r="B81" s="108">
        <f t="shared" si="6"/>
        <v>0.26630136986301373</v>
      </c>
      <c r="C81" s="149">
        <f t="shared" si="6"/>
        <v>0.24657534246575344</v>
      </c>
      <c r="D81" s="149">
        <f t="shared" si="6"/>
        <v>0.24657534246575344</v>
      </c>
      <c r="E81" s="149">
        <f t="shared" si="6"/>
        <v>0.24657534246575344</v>
      </c>
    </row>
    <row r="82" spans="1:11" ht="13.25" customHeight="1">
      <c r="A82" s="41" t="s">
        <v>357</v>
      </c>
      <c r="B82" s="108">
        <f>B42/B3</f>
        <v>0.12281786430477287</v>
      </c>
      <c r="C82" s="149">
        <f>C42/C3</f>
        <v>0.11979733533495965</v>
      </c>
      <c r="D82" s="149">
        <f>D42/D3</f>
        <v>0.12294989679114279</v>
      </c>
      <c r="E82" s="149">
        <f>E42/E3</f>
        <v>0.1193674405909347</v>
      </c>
    </row>
    <row r="83" spans="1:11" ht="13.25" customHeight="1">
      <c r="A83" s="41" t="s">
        <v>360</v>
      </c>
      <c r="B83" s="108">
        <f>(B43+B44)/B3</f>
        <v>4.6281398045100966E-2</v>
      </c>
      <c r="C83" s="149">
        <f>(C43+C44)/C3</f>
        <v>0.04</v>
      </c>
      <c r="D83" s="149">
        <f>(D43+D44)/D3</f>
        <v>0.04</v>
      </c>
      <c r="E83" s="149">
        <f>(E43+E44)/E3</f>
        <v>0.04</v>
      </c>
    </row>
    <row r="84" spans="1:11" ht="13.25" customHeight="1">
      <c r="A84" s="41" t="s">
        <v>361</v>
      </c>
      <c r="B84" s="72">
        <f>B80+B81-B82-B83</f>
        <v>0.51477263681285679</v>
      </c>
      <c r="C84" s="150">
        <f>C80+C81-C82-C83</f>
        <v>0.49773691124038283</v>
      </c>
      <c r="D84" s="150">
        <f>D80+D81-D82-D83</f>
        <v>0.49458434978419979</v>
      </c>
      <c r="E84" s="150">
        <f>E80+E81-E82-E83</f>
        <v>0.49816680598440771</v>
      </c>
    </row>
    <row r="85" spans="1:11" ht="13.25" customHeight="1">
      <c r="A85" s="46"/>
      <c r="B85" s="100"/>
      <c r="C85" s="100"/>
      <c r="D85" s="100"/>
      <c r="E85" s="100"/>
    </row>
    <row r="86" spans="1:11" ht="13.25" customHeight="1">
      <c r="A86" s="46"/>
      <c r="B86" s="100"/>
      <c r="C86" s="100"/>
      <c r="D86" s="100"/>
      <c r="E86" s="100"/>
    </row>
    <row r="87" spans="1:11" ht="13.25" customHeight="1">
      <c r="A87" s="46"/>
      <c r="B87" s="100"/>
      <c r="C87" s="100"/>
      <c r="D87" s="100"/>
      <c r="E87" s="100"/>
    </row>
    <row r="88" spans="1:11" ht="13.25" customHeight="1">
      <c r="A88" s="46"/>
      <c r="B88" s="100"/>
      <c r="C88" s="100"/>
      <c r="D88" s="100"/>
      <c r="E88" s="100"/>
    </row>
    <row r="89" spans="1:11" ht="11.25" customHeight="1">
      <c r="B89" s="72"/>
      <c r="C89" s="72"/>
      <c r="D89" s="72"/>
    </row>
    <row r="90" spans="1:11" ht="11.25" customHeight="1">
      <c r="A90" s="61" t="s">
        <v>334</v>
      </c>
      <c r="B90" s="59"/>
      <c r="D90" s="59"/>
    </row>
    <row r="91" spans="1:11" ht="11.25" customHeight="1">
      <c r="A91" s="61" t="s">
        <v>335</v>
      </c>
      <c r="B91" s="73"/>
      <c r="C91" s="73"/>
      <c r="D91" s="73"/>
    </row>
    <row r="92" spans="1:11" ht="11.25" customHeight="1">
      <c r="A92" s="61" t="s">
        <v>336</v>
      </c>
    </row>
    <row r="93" spans="1:11" ht="11.25" customHeight="1">
      <c r="A93" s="61" t="s">
        <v>337</v>
      </c>
      <c r="B93" s="122"/>
      <c r="C93" s="123">
        <v>0.2</v>
      </c>
      <c r="D93" s="123">
        <v>0.2</v>
      </c>
      <c r="E93" s="123">
        <v>0.1</v>
      </c>
      <c r="F93" s="83"/>
      <c r="G93" s="78"/>
      <c r="H93" s="78"/>
      <c r="I93" s="78"/>
      <c r="J93" s="78"/>
      <c r="K93" s="78"/>
    </row>
    <row r="94" spans="1:11" ht="11.25" customHeight="1">
      <c r="A94" s="61" t="s">
        <v>339</v>
      </c>
      <c r="B94" s="124">
        <v>0.6</v>
      </c>
      <c r="C94" s="124">
        <v>0.6</v>
      </c>
      <c r="D94" s="124">
        <v>0.6</v>
      </c>
      <c r="E94" s="124">
        <v>0.6</v>
      </c>
      <c r="F94" s="83"/>
      <c r="G94" s="78"/>
      <c r="H94" s="78"/>
      <c r="I94" s="78"/>
      <c r="J94" s="78"/>
      <c r="K94" s="78"/>
    </row>
    <row r="95" spans="1:11" ht="11.25" customHeight="1">
      <c r="A95" s="61" t="s">
        <v>338</v>
      </c>
      <c r="B95" s="125">
        <v>0.21299999999999999</v>
      </c>
      <c r="C95" s="125">
        <v>0.2</v>
      </c>
      <c r="D95" s="125">
        <v>0.2</v>
      </c>
      <c r="E95" s="125">
        <v>0.2</v>
      </c>
      <c r="F95" s="83"/>
      <c r="G95" s="78"/>
      <c r="H95" s="78"/>
      <c r="I95" s="78"/>
      <c r="J95" s="78"/>
      <c r="K95" s="78"/>
    </row>
    <row r="96" spans="1:11" ht="11.25" customHeight="1">
      <c r="A96" s="74" t="s">
        <v>340</v>
      </c>
      <c r="B96" s="125"/>
      <c r="C96" s="125"/>
      <c r="D96" s="125"/>
      <c r="E96" s="126"/>
      <c r="F96" s="83"/>
      <c r="G96" s="78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G97" s="78"/>
      <c r="H97" s="78"/>
      <c r="I97" s="78"/>
      <c r="J97" s="78"/>
      <c r="K97" s="78"/>
    </row>
    <row r="98" spans="1:11" ht="11.25" customHeight="1">
      <c r="A98" s="61" t="s">
        <v>341</v>
      </c>
      <c r="B98" s="127"/>
      <c r="C98" s="124">
        <v>9.8360655737705027E-2</v>
      </c>
      <c r="D98" s="124">
        <v>9.8360655737705027E-2</v>
      </c>
      <c r="E98" s="124">
        <v>9.8360655737705027E-2</v>
      </c>
      <c r="F98" s="83"/>
      <c r="G98" s="78"/>
      <c r="H98" s="78"/>
      <c r="I98" s="78"/>
      <c r="J98" s="78"/>
      <c r="K98" s="78"/>
    </row>
    <row r="99" spans="1:11" ht="11.25" customHeight="1">
      <c r="A99" s="61" t="s">
        <v>342</v>
      </c>
      <c r="B99" s="128">
        <v>7.8E-2</v>
      </c>
      <c r="C99" s="128">
        <v>0.08</v>
      </c>
      <c r="D99" s="128">
        <v>0.08</v>
      </c>
      <c r="E99" s="128">
        <v>0.08</v>
      </c>
      <c r="F99" s="86"/>
    </row>
    <row r="100" spans="1:11" ht="11.25" customHeight="1">
      <c r="A100" s="61" t="s">
        <v>343</v>
      </c>
      <c r="B100" s="125"/>
      <c r="C100" s="129"/>
      <c r="D100" s="129"/>
      <c r="E100" s="129"/>
      <c r="F100" s="86"/>
    </row>
    <row r="101" spans="1:11" ht="11.25" customHeight="1">
      <c r="A101" s="61" t="s">
        <v>344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11" ht="11.25" customHeight="1">
      <c r="A102" s="61" t="s">
        <v>257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11" ht="11.25" customHeight="1">
      <c r="A103" s="61"/>
      <c r="B103" s="130"/>
      <c r="C103" s="131"/>
      <c r="D103" s="131"/>
      <c r="E103" s="126"/>
      <c r="F103" s="86"/>
    </row>
    <row r="104" spans="1:11" ht="11.25" customHeight="1">
      <c r="A104" s="61" t="s">
        <v>345</v>
      </c>
      <c r="B104" s="126"/>
      <c r="C104" s="126"/>
      <c r="D104" s="126"/>
      <c r="E104" s="126"/>
      <c r="F104" s="86"/>
    </row>
    <row r="105" spans="1:11" ht="11.25" customHeight="1">
      <c r="A105" s="61" t="s">
        <v>346</v>
      </c>
      <c r="B105" s="133">
        <v>0</v>
      </c>
      <c r="C105" s="133">
        <v>0</v>
      </c>
      <c r="D105" s="133">
        <v>0</v>
      </c>
      <c r="E105" s="126"/>
      <c r="F105" s="86"/>
    </row>
    <row r="106" spans="1:11" ht="11.25" customHeight="1">
      <c r="A106" s="61" t="s">
        <v>347</v>
      </c>
      <c r="B106" s="132">
        <v>152</v>
      </c>
      <c r="C106" s="132">
        <v>150</v>
      </c>
      <c r="D106" s="132">
        <v>150</v>
      </c>
      <c r="E106" s="132">
        <v>150</v>
      </c>
      <c r="F106" s="86"/>
    </row>
    <row r="107" spans="1:11" ht="11.25" customHeight="1">
      <c r="A107" s="61" t="s">
        <v>348</v>
      </c>
      <c r="B107" s="132">
        <v>162</v>
      </c>
      <c r="C107" s="132">
        <v>150</v>
      </c>
      <c r="D107" s="132">
        <v>150</v>
      </c>
      <c r="E107" s="132">
        <v>150</v>
      </c>
      <c r="F107" s="86"/>
    </row>
    <row r="108" spans="1:11" ht="11.25" customHeight="1">
      <c r="A108" s="75" t="s">
        <v>349</v>
      </c>
      <c r="B108" s="133"/>
      <c r="C108" s="133">
        <v>1600</v>
      </c>
      <c r="D108" s="133">
        <v>1600</v>
      </c>
      <c r="E108" s="133">
        <v>1600</v>
      </c>
      <c r="F108" s="86"/>
    </row>
    <row r="109" spans="1:11" ht="11.25" customHeight="1">
      <c r="A109" s="61" t="s">
        <v>350</v>
      </c>
      <c r="B109" s="132">
        <v>72</v>
      </c>
      <c r="C109" s="132">
        <v>70</v>
      </c>
      <c r="D109" s="132">
        <v>70</v>
      </c>
      <c r="E109" s="132">
        <v>70</v>
      </c>
      <c r="F109" s="86"/>
    </row>
    <row r="110" spans="1:11" ht="11.25" customHeight="1">
      <c r="A110" s="61" t="s">
        <v>351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11" ht="11.25" customHeight="1">
      <c r="A111" s="61" t="s">
        <v>352</v>
      </c>
      <c r="B111" s="132"/>
      <c r="C111" s="124">
        <v>0.02</v>
      </c>
      <c r="D111" s="124">
        <v>0.02</v>
      </c>
      <c r="E111" s="124">
        <v>0.02</v>
      </c>
      <c r="F111" s="86"/>
    </row>
    <row r="112" spans="1:11" ht="11.25" customHeight="1">
      <c r="A112" s="61" t="s">
        <v>353</v>
      </c>
      <c r="B112" s="133">
        <v>-150</v>
      </c>
      <c r="C112" s="133">
        <v>-150</v>
      </c>
      <c r="D112" s="133">
        <v>-150</v>
      </c>
      <c r="E112" s="133">
        <v>-150</v>
      </c>
      <c r="F112" s="86"/>
    </row>
    <row r="113" spans="1:7" ht="11.25" customHeight="1">
      <c r="A113" s="61" t="s">
        <v>235</v>
      </c>
      <c r="B113" s="133">
        <v>0</v>
      </c>
      <c r="C113" s="133">
        <v>0</v>
      </c>
      <c r="D113" s="133">
        <v>0</v>
      </c>
      <c r="E113" s="126"/>
      <c r="F113" s="86"/>
    </row>
    <row r="114" spans="1:7" ht="11.25" customHeight="1">
      <c r="A114" s="61" t="s">
        <v>354</v>
      </c>
      <c r="B114" s="22"/>
      <c r="C114" s="22"/>
      <c r="D114" s="22"/>
      <c r="F114" s="86"/>
    </row>
    <row r="115" spans="1:7" ht="11.25" customHeight="1">
      <c r="B115" s="86"/>
      <c r="C115" s="86"/>
      <c r="D115" s="86"/>
      <c r="E115" s="86"/>
      <c r="F115" s="86"/>
    </row>
    <row r="116" spans="1:7" ht="11.25" customHeight="1">
      <c r="A116" s="22"/>
      <c r="B116" s="86"/>
      <c r="C116" s="86"/>
      <c r="D116" s="86"/>
      <c r="E116" s="86"/>
      <c r="F116" s="86"/>
    </row>
    <row r="117" spans="1:7" ht="11.25" customHeight="1">
      <c r="A117" s="22"/>
      <c r="B117" s="86"/>
      <c r="C117" s="86"/>
      <c r="D117" s="86"/>
      <c r="E117" s="86"/>
      <c r="F117" s="86"/>
      <c r="G117" s="106" t="s">
        <v>23</v>
      </c>
    </row>
    <row r="118" spans="1:7" ht="13.5" customHeight="1">
      <c r="A118" s="104" t="s">
        <v>328</v>
      </c>
      <c r="B118" s="105">
        <v>2006</v>
      </c>
      <c r="C118" s="105">
        <v>2007</v>
      </c>
      <c r="D118" s="105">
        <v>2008</v>
      </c>
      <c r="E118" s="105">
        <v>2009</v>
      </c>
      <c r="G118" s="107" t="s">
        <v>127</v>
      </c>
    </row>
    <row r="119" spans="1:7" ht="13.5" customHeight="1">
      <c r="A119" s="41" t="s">
        <v>291</v>
      </c>
      <c r="B119" s="76">
        <f t="shared" ref="B119:E121" si="7">B57/1000</f>
        <v>0.12</v>
      </c>
      <c r="C119" s="76">
        <f t="shared" si="7"/>
        <v>0</v>
      </c>
      <c r="D119" s="76">
        <f t="shared" si="7"/>
        <v>0</v>
      </c>
      <c r="E119" s="76">
        <f t="shared" si="7"/>
        <v>0</v>
      </c>
      <c r="G119" s="59" t="e">
        <f>#REF!-C119</f>
        <v>#REF!</v>
      </c>
    </row>
    <row r="120" spans="1:7" ht="13.5" customHeight="1">
      <c r="A120" s="58" t="s">
        <v>362</v>
      </c>
      <c r="B120" s="76">
        <f t="shared" si="7"/>
        <v>20.837513611843022</v>
      </c>
      <c r="C120" s="76">
        <f t="shared" si="7"/>
        <v>24.177508099037652</v>
      </c>
      <c r="D120" s="76">
        <f t="shared" si="7"/>
        <v>28.829247385568426</v>
      </c>
      <c r="E120" s="76">
        <f t="shared" si="7"/>
        <v>31.941875040721214</v>
      </c>
      <c r="G120" s="59" t="e">
        <f>#REF!-C120</f>
        <v>#REF!</v>
      </c>
    </row>
    <row r="121" spans="1:7" ht="13.5" customHeight="1">
      <c r="A121" s="58" t="s">
        <v>363</v>
      </c>
      <c r="B121" s="103">
        <f t="shared" si="7"/>
        <v>15.06</v>
      </c>
      <c r="C121" s="103">
        <f t="shared" si="7"/>
        <v>15.06</v>
      </c>
      <c r="D121" s="103">
        <f t="shared" si="7"/>
        <v>15.06</v>
      </c>
      <c r="E121" s="103">
        <f t="shared" si="7"/>
        <v>15.06</v>
      </c>
      <c r="G121" s="59" t="e">
        <f>#REF!-C121</f>
        <v>#REF!</v>
      </c>
    </row>
    <row r="122" spans="1:7" ht="13.5" customHeight="1">
      <c r="A122" s="58" t="s">
        <v>364</v>
      </c>
      <c r="B122" s="37">
        <f>B119+B120+B121</f>
        <v>36.017513611843022</v>
      </c>
      <c r="C122" s="37">
        <f>C119+C120+C121</f>
        <v>39.237508099037655</v>
      </c>
      <c r="D122" s="37">
        <f>D119+D120+D121</f>
        <v>43.889247385568424</v>
      </c>
      <c r="E122" s="37">
        <f>E119+E120+E121</f>
        <v>47.001875040721217</v>
      </c>
      <c r="G122" s="59"/>
    </row>
    <row r="123" spans="1:7" ht="13.5" customHeight="1">
      <c r="A123" s="58"/>
      <c r="B123" s="37"/>
      <c r="C123" s="37"/>
      <c r="D123" s="37"/>
      <c r="E123" s="37"/>
      <c r="G123" s="59"/>
    </row>
    <row r="124" spans="1:7" ht="13.5" customHeight="1">
      <c r="A124" s="58" t="s">
        <v>365</v>
      </c>
      <c r="B124" s="37">
        <f t="shared" ref="B124:E125" si="8">B62/1000</f>
        <v>10.628119058657045</v>
      </c>
      <c r="C124" s="37">
        <f t="shared" si="8"/>
        <v>11.735839975580372</v>
      </c>
      <c r="D124" s="37">
        <f t="shared" si="8"/>
        <v>13.212680459028576</v>
      </c>
      <c r="E124" s="37">
        <f t="shared" si="8"/>
        <v>12.725107560525757</v>
      </c>
      <c r="G124" s="59" t="e">
        <f>#REF!-C124</f>
        <v>#REF!</v>
      </c>
    </row>
    <row r="125" spans="1:7" ht="13.5" customHeight="1">
      <c r="A125" s="58" t="s">
        <v>296</v>
      </c>
      <c r="B125" s="39">
        <f t="shared" si="8"/>
        <v>25.38939455318598</v>
      </c>
      <c r="C125" s="39">
        <f t="shared" si="8"/>
        <v>27.501668123457279</v>
      </c>
      <c r="D125" s="39">
        <f t="shared" si="8"/>
        <v>30.676566926539849</v>
      </c>
      <c r="E125" s="39">
        <f t="shared" si="8"/>
        <v>34.27676748019546</v>
      </c>
      <c r="G125" s="59" t="e">
        <f>#REF!-C125</f>
        <v>#REF!</v>
      </c>
    </row>
    <row r="126" spans="1:7" ht="13.5" customHeight="1">
      <c r="A126" s="58" t="s">
        <v>297</v>
      </c>
      <c r="B126" s="37">
        <f>B124+B125</f>
        <v>36.017513611843029</v>
      </c>
      <c r="C126" s="37">
        <f>C124+C125</f>
        <v>39.237508099037655</v>
      </c>
      <c r="D126" s="37">
        <f>D124+D125</f>
        <v>43.889247385568424</v>
      </c>
      <c r="E126" s="37">
        <f>E124+E125</f>
        <v>47.001875040721217</v>
      </c>
      <c r="G126" s="20"/>
    </row>
    <row r="127" spans="1:7" ht="11.25" customHeight="1">
      <c r="A127" s="65"/>
      <c r="B127" s="66"/>
      <c r="C127" s="66"/>
      <c r="D127" s="66"/>
      <c r="E127" s="66"/>
      <c r="G127" s="69"/>
    </row>
    <row r="128" spans="1:7" ht="11.25" customHeight="1"/>
    <row r="129" spans="1:7" ht="11.25" customHeight="1">
      <c r="B129" s="86"/>
      <c r="C129" s="86"/>
      <c r="D129" s="86"/>
      <c r="E129" s="86"/>
      <c r="F129" s="86"/>
      <c r="G129" s="106" t="s">
        <v>23</v>
      </c>
    </row>
    <row r="130" spans="1:7" ht="12" thickBot="1">
      <c r="B130" s="105">
        <v>2006</v>
      </c>
      <c r="C130" s="105">
        <v>2007</v>
      </c>
      <c r="D130" s="105">
        <v>2008</v>
      </c>
      <c r="E130" s="105">
        <v>2009</v>
      </c>
      <c r="G130" s="102" t="s">
        <v>127</v>
      </c>
    </row>
    <row r="131" spans="1:7" ht="12">
      <c r="A131" s="46" t="s">
        <v>20</v>
      </c>
      <c r="B131" s="69">
        <f>B120</f>
        <v>20.837513611843022</v>
      </c>
      <c r="C131" s="69">
        <f>C120</f>
        <v>24.177508099037652</v>
      </c>
      <c r="D131" s="69">
        <f>D120</f>
        <v>28.829247385568426</v>
      </c>
      <c r="E131" s="69">
        <f>E120</f>
        <v>31.941875040721214</v>
      </c>
      <c r="G131" s="69" t="e">
        <f>#REF!-C131</f>
        <v>#REF!</v>
      </c>
    </row>
    <row r="132" spans="1:7" ht="12">
      <c r="A132" s="46" t="s">
        <v>299</v>
      </c>
      <c r="B132" s="67">
        <f>B68/1000</f>
        <v>11.679394553185979</v>
      </c>
      <c r="C132" s="67">
        <f>C68/1000</f>
        <v>13.641668123457279</v>
      </c>
      <c r="D132" s="67">
        <f>D68/1000</f>
        <v>16.666566926539851</v>
      </c>
      <c r="E132" s="67">
        <f>E68/1000</f>
        <v>20.116767480195456</v>
      </c>
      <c r="G132" s="69" t="e">
        <f>#REF!-C132</f>
        <v>#REF!</v>
      </c>
    </row>
    <row r="133" spans="1:7" ht="12">
      <c r="A133" s="44" t="s">
        <v>366</v>
      </c>
      <c r="B133" s="66">
        <f>B132-B131</f>
        <v>-9.1581190586570429</v>
      </c>
      <c r="C133" s="66">
        <f>C132-C131</f>
        <v>-10.535839975580373</v>
      </c>
      <c r="D133" s="66">
        <f>D132-D131</f>
        <v>-12.162680459028575</v>
      </c>
      <c r="E133" s="66">
        <f>E132-E131</f>
        <v>-11.825107560525758</v>
      </c>
      <c r="G133" s="69" t="e">
        <f>#REF!-C133</f>
        <v>#REF!</v>
      </c>
    </row>
    <row r="134" spans="1:7" ht="12">
      <c r="A134" s="44" t="s">
        <v>301</v>
      </c>
      <c r="B134" s="69"/>
      <c r="C134" s="69"/>
      <c r="D134" s="69"/>
      <c r="E134" s="69"/>
      <c r="F134" s="53"/>
    </row>
    <row r="135" spans="1:7">
      <c r="C135" s="51"/>
      <c r="D135" s="51"/>
    </row>
    <row r="136" spans="1:7">
      <c r="C136" s="51"/>
      <c r="D136" s="51"/>
    </row>
  </sheetData>
  <printOptions headings="1" gridLinesSet="0"/>
  <pageMargins left="0.6692913385826772" right="0.31496062992125984" top="0.62992125984251968" bottom="0.59055118110236227" header="0.51181102362204722" footer="0.51181102362204722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35"/>
  <sheetViews>
    <sheetView view="pageBreakPreview" zoomScale="140" zoomScaleNormal="130" zoomScaleSheetLayoutView="140" workbookViewId="0"/>
  </sheetViews>
  <sheetFormatPr defaultColWidth="11.453125" defaultRowHeight="11.5"/>
  <cols>
    <col min="1" max="1" width="26.1796875" style="41" customWidth="1"/>
    <col min="2" max="4" width="9.453125" style="20" customWidth="1"/>
    <col min="5" max="6" width="9.453125" style="22" customWidth="1"/>
    <col min="7" max="7" width="2.453125" style="22" customWidth="1"/>
    <col min="8" max="8" width="9.453125" style="22" customWidth="1"/>
    <col min="9" max="13" width="7.08984375" style="22" customWidth="1"/>
    <col min="14" max="16384" width="11.453125" style="22"/>
  </cols>
  <sheetData>
    <row r="1" spans="1:28" ht="15.65" customHeight="1">
      <c r="A1" s="19" t="s">
        <v>245</v>
      </c>
      <c r="C1" s="21"/>
      <c r="D1" s="21"/>
    </row>
    <row r="2" spans="1:28" ht="13.25" customHeight="1" thickBot="1">
      <c r="A2" s="145" t="s">
        <v>246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28" ht="13.25" customHeight="1">
      <c r="A3" s="26" t="s">
        <v>247</v>
      </c>
      <c r="B3" s="27">
        <v>32850</v>
      </c>
      <c r="C3" s="27">
        <f>B3*(1+C93)</f>
        <v>43739.775000000001</v>
      </c>
      <c r="D3" s="27">
        <f>C3*(1+D93)</f>
        <v>43302.377249999998</v>
      </c>
      <c r="E3" s="27">
        <f>D3*(1+E93)</f>
        <v>32909.806709999997</v>
      </c>
      <c r="F3" s="27">
        <f>E3*(1+F93)</f>
        <v>40479.062253299999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28" ht="13.25" customHeight="1">
      <c r="A4" s="79" t="s">
        <v>248</v>
      </c>
      <c r="B4" s="27">
        <f>B3*B94</f>
        <v>17804.7</v>
      </c>
      <c r="C4" s="27">
        <f>C3*C94</f>
        <v>23182.080750000001</v>
      </c>
      <c r="D4" s="27">
        <f>D3*D94</f>
        <v>26111.333481749996</v>
      </c>
      <c r="E4" s="27">
        <f>E3*E94</f>
        <v>20206.621319939997</v>
      </c>
      <c r="F4" s="27">
        <f>F3*F94</f>
        <v>24287.437351979999</v>
      </c>
      <c r="I4" s="28">
        <f>B4/B3</f>
        <v>0.54200000000000004</v>
      </c>
      <c r="J4" s="28">
        <f>C4/C3</f>
        <v>0.53</v>
      </c>
      <c r="K4" s="28">
        <f>D4/D3</f>
        <v>0.60299999999999998</v>
      </c>
      <c r="L4" s="28">
        <f>E4/E3</f>
        <v>0.61399999999999999</v>
      </c>
      <c r="M4" s="28">
        <f>F4/F3</f>
        <v>0.6</v>
      </c>
    </row>
    <row r="5" spans="1:28" ht="13.25" customHeight="1">
      <c r="A5" s="79" t="s">
        <v>249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7075.6084426499992</v>
      </c>
      <c r="F5" s="27">
        <f>F3*F95</f>
        <v>8622.0402599528989</v>
      </c>
      <c r="I5" s="28">
        <f>B5/B3</f>
        <v>0.17399999999999999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3.25" customHeight="1">
      <c r="A6" s="29" t="s">
        <v>117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t="shared" ref="I6:M11" si="0">B6/B$3</f>
        <v>0.71599999999999997</v>
      </c>
      <c r="J6" s="32">
        <f t="shared" si="0"/>
        <v>0.69000000000000006</v>
      </c>
      <c r="K6" s="32">
        <f t="shared" si="0"/>
        <v>0.81699999999999995</v>
      </c>
      <c r="L6" s="32">
        <f t="shared" si="0"/>
        <v>0.82899999999999996</v>
      </c>
      <c r="M6" s="32">
        <f t="shared" si="0"/>
        <v>0.81299999999999994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s="31" customFormat="1" ht="13.25" customHeight="1">
      <c r="A7" s="34" t="s">
        <v>250</v>
      </c>
      <c r="B7" s="35">
        <f>B3-B6</f>
        <v>9329.4000000000015</v>
      </c>
      <c r="C7" s="36">
        <f>C3-C6</f>
        <v>13559.330249999999</v>
      </c>
      <c r="D7" s="35">
        <f>D3-D6</f>
        <v>7924.3350367500025</v>
      </c>
      <c r="E7" s="35">
        <f>E3-E6</f>
        <v>5627.5769474100016</v>
      </c>
      <c r="F7" s="35">
        <f>F3-F6</f>
        <v>7569.5846413671024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0"/>
        <v>0.17100000000000007</v>
      </c>
      <c r="M7" s="28">
        <f t="shared" si="0"/>
        <v>0.18700000000000006</v>
      </c>
    </row>
    <row r="8" spans="1:28" ht="13.25" customHeight="1">
      <c r="A8" s="101" t="s">
        <v>251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9.1907194309984439E-2</v>
      </c>
      <c r="K8" s="38">
        <f t="shared" si="0"/>
        <v>9.7685168081620741E-2</v>
      </c>
      <c r="L8" s="38">
        <f t="shared" si="0"/>
        <v>0.1203288744566437</v>
      </c>
      <c r="M8" s="38">
        <f t="shared" si="0"/>
        <v>0.1000517248808013</v>
      </c>
      <c r="N8" s="31"/>
      <c r="O8" s="31"/>
    </row>
    <row r="9" spans="1:28" ht="13.25" customHeight="1">
      <c r="A9" s="26" t="s">
        <v>4</v>
      </c>
      <c r="B9" s="27">
        <f>B7-B8</f>
        <v>5669.4000000000015</v>
      </c>
      <c r="C9" s="27">
        <f>C7-C8</f>
        <v>9539.3302499999991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8.5314831918379325E-2</v>
      </c>
      <c r="L9" s="28">
        <f t="shared" si="0"/>
        <v>5.0671125543356364E-2</v>
      </c>
      <c r="M9" s="28">
        <f t="shared" si="0"/>
        <v>8.6948275119198767E-2</v>
      </c>
    </row>
    <row r="10" spans="1:28" ht="13.25" customHeight="1">
      <c r="A10" s="29" t="s">
        <v>252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4.8438356164383557E-2</v>
      </c>
      <c r="J10" s="32">
        <f t="shared" si="0"/>
        <v>3.6378787956728165E-2</v>
      </c>
      <c r="K10" s="32">
        <f t="shared" si="0"/>
        <v>3.912394902060487E-2</v>
      </c>
      <c r="L10" s="32">
        <f t="shared" si="0"/>
        <v>5.2237316832299319E-2</v>
      </c>
      <c r="M10" s="32">
        <f t="shared" si="0"/>
        <v>3.8538442176308647E-2</v>
      </c>
    </row>
    <row r="11" spans="1:28" ht="13.25" customHeight="1">
      <c r="A11" s="34" t="s">
        <v>253</v>
      </c>
      <c r="B11" s="35">
        <f>B9-B10</f>
        <v>4078.2000000000016</v>
      </c>
      <c r="C11" s="37">
        <f>C9-C10</f>
        <v>7948.1302499999993</v>
      </c>
      <c r="D11" s="35">
        <f>D9-D10</f>
        <v>2000.1750367500024</v>
      </c>
      <c r="E11" s="35">
        <f>E9-E10</f>
        <v>-51.543052589998297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4.6190882897774455E-2</v>
      </c>
      <c r="L11" s="28">
        <f t="shared" si="0"/>
        <v>-1.5661912889429518E-3</v>
      </c>
      <c r="M11" s="28">
        <f t="shared" si="0"/>
        <v>4.8409832942890127E-2</v>
      </c>
    </row>
    <row r="12" spans="1:28" ht="13.25" customHeight="1">
      <c r="A12" s="34" t="s">
        <v>254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28" ht="13.25" customHeight="1">
      <c r="A13" s="29" t="s">
        <v>255</v>
      </c>
      <c r="B13" s="30">
        <f>B99*(B47+B45)</f>
        <v>101.39999999999999</v>
      </c>
      <c r="C13" s="37">
        <f>C99*(C47+C45)</f>
        <v>292.42646210692192</v>
      </c>
      <c r="D13" s="30">
        <f>D99*(D47+D45)</f>
        <v>578.23750466725778</v>
      </c>
      <c r="E13" s="30">
        <f>E99*(E47+E45)</f>
        <v>606.82744304241703</v>
      </c>
      <c r="F13" s="30">
        <f>F99*(F47+F45)</f>
        <v>828.9932865752495</v>
      </c>
      <c r="I13" s="32">
        <f t="shared" ref="I13:M16" si="1">B13/B$3</f>
        <v>3.0867579908675797E-3</v>
      </c>
      <c r="J13" s="32">
        <f t="shared" si="1"/>
        <v>6.685595938866213E-3</v>
      </c>
      <c r="K13" s="32">
        <f t="shared" si="1"/>
        <v>1.3353481757569275E-2</v>
      </c>
      <c r="L13" s="32">
        <f t="shared" si="1"/>
        <v>1.8439106871388156E-2</v>
      </c>
      <c r="M13" s="32">
        <f t="shared" si="1"/>
        <v>2.0479557589248919E-2</v>
      </c>
    </row>
    <row r="14" spans="1:28" ht="13.25" customHeight="1">
      <c r="A14" s="79" t="s">
        <v>256</v>
      </c>
      <c r="B14" s="35">
        <f>B11+B12-B13</f>
        <v>3976.8000000000015</v>
      </c>
      <c r="C14" s="35">
        <f>C11+C12-C13</f>
        <v>7655.7037878930769</v>
      </c>
      <c r="D14" s="35">
        <f>D11+D12-D13</f>
        <v>1421.9375320827446</v>
      </c>
      <c r="E14" s="35">
        <f>E11+E12-E13</f>
        <v>441.62950436758467</v>
      </c>
      <c r="F14" s="35">
        <f>F11+F12-F13</f>
        <v>1130.5913547918531</v>
      </c>
      <c r="I14" s="28">
        <f t="shared" si="1"/>
        <v>0.12105936073059366</v>
      </c>
      <c r="J14" s="28">
        <f t="shared" si="1"/>
        <v>0.17502842179442113</v>
      </c>
      <c r="K14" s="28">
        <f t="shared" si="1"/>
        <v>3.2837401140205176E-2</v>
      </c>
      <c r="L14" s="28">
        <f t="shared" si="1"/>
        <v>1.3419389188736584E-2</v>
      </c>
      <c r="M14" s="28">
        <f t="shared" si="1"/>
        <v>2.7930275353641208E-2</v>
      </c>
    </row>
    <row r="15" spans="1:28" ht="13.25" customHeight="1">
      <c r="A15" s="29" t="s">
        <v>257</v>
      </c>
      <c r="B15" s="30">
        <f>B14*B102</f>
        <v>994.20000000000039</v>
      </c>
      <c r="C15" s="30">
        <f>C14*C102</f>
        <v>1913.9259469732692</v>
      </c>
      <c r="D15" s="30">
        <f>D14*D102</f>
        <v>355.48438302068615</v>
      </c>
      <c r="E15" s="30">
        <f>E14*E102</f>
        <v>110.40737609189617</v>
      </c>
      <c r="F15" s="30">
        <f>F14*F102</f>
        <v>282.64783869796327</v>
      </c>
      <c r="I15" s="32">
        <f t="shared" si="1"/>
        <v>3.0264840182648415E-2</v>
      </c>
      <c r="J15" s="32">
        <f t="shared" si="1"/>
        <v>4.3757105448605282E-2</v>
      </c>
      <c r="K15" s="32">
        <f t="shared" si="1"/>
        <v>8.209350285051294E-3</v>
      </c>
      <c r="L15" s="32">
        <f t="shared" si="1"/>
        <v>3.354847297184146E-3</v>
      </c>
      <c r="M15" s="32">
        <f t="shared" si="1"/>
        <v>6.9825688384103019E-3</v>
      </c>
    </row>
    <row r="16" spans="1:28" ht="13.25" customHeight="1">
      <c r="A16" s="4" t="s">
        <v>258</v>
      </c>
      <c r="B16" s="30">
        <f>B14-B15</f>
        <v>2982.6000000000013</v>
      </c>
      <c r="C16" s="30">
        <f>C14-C15</f>
        <v>5741.7778409198072</v>
      </c>
      <c r="D16" s="30">
        <f>D14-D15</f>
        <v>1066.4531490620584</v>
      </c>
      <c r="E16" s="30">
        <f>E14-E15</f>
        <v>331.22212827568853</v>
      </c>
      <c r="F16" s="30">
        <f>F14-F15</f>
        <v>847.9435160938898</v>
      </c>
      <c r="I16" s="28">
        <f t="shared" si="1"/>
        <v>9.0794520547945248E-2</v>
      </c>
      <c r="J16" s="28">
        <f t="shared" si="1"/>
        <v>0.13127131634581585</v>
      </c>
      <c r="K16" s="28">
        <f t="shared" si="1"/>
        <v>2.462805085515388E-2</v>
      </c>
      <c r="L16" s="28">
        <f t="shared" si="1"/>
        <v>1.0064541891552439E-2</v>
      </c>
      <c r="M16" s="28">
        <f t="shared" si="1"/>
        <v>2.0947706515230907E-2</v>
      </c>
    </row>
    <row r="17" spans="1:11" ht="13.25" customHeight="1">
      <c r="E17" s="20"/>
      <c r="F17" s="20"/>
    </row>
    <row r="18" spans="1:11" ht="13.25" customHeight="1" thickBot="1">
      <c r="A18" s="42" t="s">
        <v>259</v>
      </c>
      <c r="B18" s="43"/>
      <c r="C18" s="44"/>
      <c r="D18" s="44"/>
      <c r="E18" s="44"/>
      <c r="F18" s="44"/>
      <c r="G18" s="45"/>
      <c r="H18" s="45"/>
      <c r="J18" s="23"/>
    </row>
    <row r="19" spans="1:11" ht="13.25" customHeight="1">
      <c r="A19" s="46" t="s">
        <v>260</v>
      </c>
      <c r="B19" s="47">
        <v>0.41</v>
      </c>
      <c r="C19" s="47"/>
      <c r="D19" s="47"/>
      <c r="E19" s="47"/>
      <c r="F19" s="47"/>
      <c r="G19" s="45"/>
      <c r="H19" s="45"/>
      <c r="J19" s="23"/>
    </row>
    <row r="20" spans="1:11" ht="13.25" customHeight="1">
      <c r="A20" s="46" t="s">
        <v>261</v>
      </c>
      <c r="B20" s="48"/>
      <c r="C20" s="48"/>
      <c r="D20" s="48"/>
      <c r="E20" s="48"/>
      <c r="F20" s="48"/>
      <c r="G20" s="45"/>
      <c r="H20" s="45"/>
    </row>
    <row r="21" spans="1:11" ht="13.25" customHeight="1">
      <c r="A21" s="9" t="s">
        <v>262</v>
      </c>
      <c r="B21" s="10"/>
      <c r="C21" s="10"/>
      <c r="D21" s="10"/>
      <c r="E21" s="10"/>
      <c r="F21" s="10"/>
      <c r="G21" s="45"/>
      <c r="H21" s="45"/>
    </row>
    <row r="22" spans="1:11" ht="13.25" customHeight="1">
      <c r="A22" s="11" t="s">
        <v>263</v>
      </c>
      <c r="B22" s="10"/>
      <c r="C22" s="10"/>
      <c r="D22" s="10"/>
      <c r="E22" s="10"/>
      <c r="F22" s="10"/>
      <c r="G22" s="45"/>
      <c r="H22" s="45"/>
    </row>
    <row r="23" spans="1:11" ht="13.25" customHeight="1">
      <c r="A23" s="46" t="s">
        <v>264</v>
      </c>
      <c r="B23" s="48"/>
      <c r="C23" s="48"/>
      <c r="D23" s="48"/>
      <c r="E23" s="48"/>
      <c r="F23" s="48"/>
      <c r="G23" s="45"/>
      <c r="H23" s="45"/>
    </row>
    <row r="24" spans="1:11" ht="13.25" customHeight="1">
      <c r="A24" s="92" t="s">
        <v>265</v>
      </c>
      <c r="B24" s="47"/>
      <c r="C24" s="47"/>
      <c r="D24" s="47"/>
      <c r="E24" s="47"/>
      <c r="F24" s="47"/>
      <c r="G24" s="45"/>
      <c r="H24" s="45"/>
      <c r="K24" s="45"/>
    </row>
    <row r="25" spans="1:11" ht="13.25" customHeight="1">
      <c r="A25" s="92" t="s">
        <v>266</v>
      </c>
      <c r="B25" s="48"/>
      <c r="C25" s="48"/>
      <c r="D25" s="48"/>
      <c r="E25" s="48"/>
      <c r="F25" s="48"/>
      <c r="G25" s="45"/>
      <c r="H25" s="45"/>
      <c r="K25" s="45"/>
    </row>
    <row r="26" spans="1:11" ht="13.25" customHeight="1">
      <c r="A26" s="92" t="s">
        <v>267</v>
      </c>
      <c r="B26" s="48"/>
      <c r="C26" s="48"/>
      <c r="D26" s="48"/>
      <c r="E26" s="48"/>
      <c r="F26" s="48"/>
      <c r="G26" s="45"/>
      <c r="H26" s="45"/>
      <c r="K26" s="45"/>
    </row>
    <row r="27" spans="1:11" ht="13.25" customHeight="1">
      <c r="A27" s="46" t="s">
        <v>268</v>
      </c>
      <c r="B27" s="93"/>
      <c r="C27" s="93"/>
      <c r="D27" s="93"/>
      <c r="E27" s="93"/>
      <c r="F27" s="93"/>
      <c r="G27" s="45"/>
      <c r="H27" s="45"/>
      <c r="K27" s="45"/>
    </row>
    <row r="28" spans="1:11" ht="13.25" customHeight="1">
      <c r="A28" s="46" t="s">
        <v>269</v>
      </c>
      <c r="B28" s="49"/>
      <c r="C28" s="49"/>
      <c r="D28" s="49"/>
      <c r="E28" s="49"/>
      <c r="F28" s="49"/>
      <c r="G28" s="45"/>
      <c r="H28" s="45"/>
      <c r="K28" s="45"/>
    </row>
    <row r="29" spans="1:11" ht="13.2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11" ht="13.25" customHeight="1">
      <c r="A30" s="46"/>
      <c r="B30" s="50"/>
      <c r="C30" s="50"/>
      <c r="D30" s="50"/>
      <c r="E30" s="45"/>
      <c r="F30" s="45"/>
      <c r="G30" s="45"/>
      <c r="H30" s="45"/>
    </row>
    <row r="31" spans="1:11" ht="13.25" customHeight="1">
      <c r="A31" s="46"/>
      <c r="B31" s="50"/>
      <c r="C31" s="50"/>
      <c r="D31" s="50"/>
      <c r="E31" s="45"/>
      <c r="F31" s="45"/>
      <c r="G31" s="45"/>
      <c r="H31" s="45"/>
    </row>
    <row r="32" spans="1:11" ht="13.25" customHeight="1">
      <c r="A32" s="19" t="s">
        <v>270</v>
      </c>
      <c r="B32" s="51"/>
      <c r="C32" s="51"/>
      <c r="D32" s="51"/>
      <c r="H32" s="109" t="s">
        <v>23</v>
      </c>
    </row>
    <row r="33" spans="1:8" ht="13.25" customHeight="1" thickBot="1">
      <c r="A33" s="144" t="s">
        <v>246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3.25" customHeight="1">
      <c r="A34" s="26" t="s">
        <v>271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/>
    </row>
    <row r="35" spans="1:8" ht="13.25" customHeight="1">
      <c r="A35" s="26" t="s">
        <v>12</v>
      </c>
      <c r="B35" s="27">
        <f t="shared" ref="B35:F36" si="2">B3/365*B106</f>
        <v>8640</v>
      </c>
      <c r="C35" s="27">
        <f t="shared" si="2"/>
        <v>11836.739111111112</v>
      </c>
      <c r="D35" s="27">
        <f t="shared" si="2"/>
        <v>13257.147804444448</v>
      </c>
      <c r="E35" s="27">
        <f t="shared" si="2"/>
        <v>13522.290760533335</v>
      </c>
      <c r="F35" s="27">
        <f t="shared" si="2"/>
        <v>16902.863450666671</v>
      </c>
      <c r="H35" s="69"/>
    </row>
    <row r="36" spans="1:8" ht="13.25" customHeight="1">
      <c r="A36" s="26" t="s">
        <v>272</v>
      </c>
      <c r="B36" s="27">
        <f t="shared" si="2"/>
        <v>7350</v>
      </c>
      <c r="C36" s="27">
        <f t="shared" si="2"/>
        <v>9844.4452500000007</v>
      </c>
      <c r="D36" s="27">
        <f t="shared" si="2"/>
        <v>11803.75349175</v>
      </c>
      <c r="E36" s="27">
        <f t="shared" si="2"/>
        <v>9688.1061122999981</v>
      </c>
      <c r="F36" s="27">
        <f t="shared" si="2"/>
        <v>10779.629728824</v>
      </c>
      <c r="H36" s="69"/>
    </row>
    <row r="37" spans="1:8" ht="13.25" customHeight="1">
      <c r="A37" s="40" t="s">
        <v>273</v>
      </c>
      <c r="B37" s="35">
        <f>SUM(B34:B36)</f>
        <v>16680</v>
      </c>
      <c r="C37" s="35">
        <f>SUM(C34:C36)</f>
        <v>22311.184361111111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3.25" customHeight="1">
      <c r="A38" s="29" t="s">
        <v>274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/>
    </row>
    <row r="39" spans="1:8" ht="13.25" customHeight="1">
      <c r="A39" s="29" t="s">
        <v>275</v>
      </c>
      <c r="B39" s="54">
        <f>B37+B38</f>
        <v>31980</v>
      </c>
      <c r="C39" s="54">
        <f>C37+C38</f>
        <v>38601.184361111111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42862.493179490673</v>
      </c>
      <c r="H39" s="69"/>
    </row>
    <row r="40" spans="1:8" ht="13.25" customHeight="1">
      <c r="D40" s="20" t="s">
        <v>51</v>
      </c>
      <c r="E40" s="20" t="s">
        <v>51</v>
      </c>
      <c r="F40" s="20" t="s">
        <v>51</v>
      </c>
      <c r="H40" s="20"/>
    </row>
    <row r="41" spans="1:8" ht="13.25" customHeight="1">
      <c r="A41" s="19" t="s">
        <v>277</v>
      </c>
      <c r="B41" s="55"/>
      <c r="E41" s="20"/>
      <c r="F41" s="20"/>
      <c r="H41" s="20"/>
    </row>
    <row r="42" spans="1:8" ht="13.25" customHeight="1">
      <c r="A42" s="40" t="s">
        <v>278</v>
      </c>
      <c r="B42" s="35">
        <f>B53/365*B109</f>
        <v>3810</v>
      </c>
      <c r="C42" s="35">
        <v>5009.0340093550776</v>
      </c>
      <c r="D42" s="35">
        <v>5438.6017437495766</v>
      </c>
      <c r="E42" s="35">
        <v>4073.2068219804214</v>
      </c>
      <c r="F42" s="35">
        <v>4971.551975010253</v>
      </c>
      <c r="H42" s="69"/>
    </row>
    <row r="43" spans="1:8" ht="13.25" customHeight="1">
      <c r="A43" s="26" t="s">
        <v>279</v>
      </c>
      <c r="B43" s="27">
        <v>2370</v>
      </c>
      <c r="C43" s="27">
        <v>3199.5</v>
      </c>
      <c r="D43" s="27">
        <v>2143.665</v>
      </c>
      <c r="E43" s="27">
        <v>1436.2555500000001</v>
      </c>
      <c r="F43" s="27">
        <v>962.29121850000013</v>
      </c>
      <c r="H43" s="69"/>
    </row>
    <row r="44" spans="1:8" ht="13.25" customHeight="1">
      <c r="A44" s="56" t="s">
        <v>280</v>
      </c>
      <c r="B44" s="27">
        <v>1012.788241129892</v>
      </c>
      <c r="C44" s="27">
        <v>1515.0223938267484</v>
      </c>
      <c r="D44" s="27">
        <v>980.03255367199336</v>
      </c>
      <c r="E44" s="27">
        <v>709.11261183626721</v>
      </c>
      <c r="F44" s="27">
        <v>911.13637413739866</v>
      </c>
      <c r="H44" s="69"/>
    </row>
    <row r="45" spans="1:8" ht="13.25" customHeight="1">
      <c r="A45" s="29" t="s">
        <v>281</v>
      </c>
      <c r="B45" s="27">
        <f>IF(B69&lt;0,(-B69+B34),0)</f>
        <v>0</v>
      </c>
      <c r="C45" s="27">
        <v>3933.85219817494</v>
      </c>
      <c r="D45" s="27">
        <v>7528.3730899564725</v>
      </c>
      <c r="E45" s="27">
        <v>6700.3708519245556</v>
      </c>
      <c r="F45" s="27">
        <v>9278.1190586570447</v>
      </c>
      <c r="H45" s="69"/>
    </row>
    <row r="46" spans="1:8" ht="13.25" customHeight="1">
      <c r="A46" s="96" t="s">
        <v>282</v>
      </c>
      <c r="B46" s="35">
        <f>B42+B43+B44+B45</f>
        <v>7192.7882411298924</v>
      </c>
      <c r="C46" s="36">
        <v>13657.408601356765</v>
      </c>
      <c r="D46" s="35">
        <v>16090.672387378043</v>
      </c>
      <c r="E46" s="36">
        <v>12918.945835741244</v>
      </c>
      <c r="F46" s="35">
        <v>16123.098626304698</v>
      </c>
      <c r="H46" s="69"/>
    </row>
    <row r="47" spans="1:8" ht="13.25" customHeight="1">
      <c r="A47" s="34" t="s">
        <v>283</v>
      </c>
      <c r="B47" s="27">
        <v>1950</v>
      </c>
      <c r="C47" s="37">
        <v>1800</v>
      </c>
      <c r="D47" s="27">
        <v>1650</v>
      </c>
      <c r="E47" s="37">
        <v>1500</v>
      </c>
      <c r="F47" s="27">
        <v>1350</v>
      </c>
      <c r="H47" s="69"/>
    </row>
    <row r="48" spans="1:8" ht="13.25" customHeight="1">
      <c r="A48" s="95" t="s">
        <v>284</v>
      </c>
      <c r="B48" s="27">
        <v>15784.571258595923</v>
      </c>
      <c r="C48" s="37">
        <v>17401.997918834539</v>
      </c>
      <c r="D48" s="27">
        <v>23143.775759754346</v>
      </c>
      <c r="E48" s="37">
        <v>24210.228908816403</v>
      </c>
      <c r="F48" s="27">
        <v>24541.451037092091</v>
      </c>
      <c r="H48" s="69"/>
    </row>
    <row r="49" spans="1:8" ht="13.25" customHeight="1">
      <c r="A49" s="80" t="s">
        <v>285</v>
      </c>
      <c r="B49" s="27">
        <f>B16</f>
        <v>2982.6000000000013</v>
      </c>
      <c r="C49" s="37">
        <v>5741.7778409198072</v>
      </c>
      <c r="D49" s="27">
        <v>1066.4531490620584</v>
      </c>
      <c r="E49" s="37">
        <v>331.22212827568853</v>
      </c>
      <c r="F49" s="27">
        <v>847.9435160938898</v>
      </c>
      <c r="H49" s="69"/>
    </row>
    <row r="50" spans="1:8" ht="13.25" customHeight="1">
      <c r="A50" s="97" t="s">
        <v>286</v>
      </c>
      <c r="B50" s="30">
        <f>B48+B49</f>
        <v>18767.171258595925</v>
      </c>
      <c r="C50" s="39">
        <v>23143.775759754346</v>
      </c>
      <c r="D50" s="30">
        <v>24210.228908816403</v>
      </c>
      <c r="E50" s="39">
        <v>24541.451037092091</v>
      </c>
      <c r="F50" s="30">
        <v>25389.394553185979</v>
      </c>
      <c r="H50" s="69"/>
    </row>
    <row r="51" spans="1:8" ht="13.25" customHeight="1">
      <c r="A51" s="57" t="s">
        <v>287</v>
      </c>
      <c r="B51" s="54">
        <f>B46+B47+B50</f>
        <v>27909.959499725817</v>
      </c>
      <c r="C51" s="54">
        <v>38601.184361111111</v>
      </c>
      <c r="D51" s="54">
        <v>41950.901296194446</v>
      </c>
      <c r="E51" s="54">
        <v>38960.396872833335</v>
      </c>
      <c r="F51" s="54">
        <v>42862.493179490673</v>
      </c>
      <c r="H51" s="20"/>
    </row>
    <row r="52" spans="1:8" ht="13.25" customHeight="1">
      <c r="A52" s="58"/>
      <c r="B52" s="37"/>
      <c r="C52" s="37"/>
      <c r="D52" s="37"/>
      <c r="E52" s="37"/>
      <c r="F52" s="37"/>
    </row>
    <row r="53" spans="1:8" ht="13.25" customHeight="1">
      <c r="A53" s="46" t="s">
        <v>288</v>
      </c>
      <c r="B53" s="69">
        <v>20110</v>
      </c>
      <c r="C53" s="69"/>
      <c r="D53" s="69"/>
      <c r="E53" s="69"/>
      <c r="F53" s="69"/>
      <c r="H53" s="70"/>
    </row>
    <row r="54" spans="1:8" ht="13.5" customHeight="1">
      <c r="A54" s="46" t="s">
        <v>289</v>
      </c>
      <c r="B54" s="60"/>
      <c r="C54" s="69">
        <f>B48+B49-C48</f>
        <v>1365.1733397613862</v>
      </c>
      <c r="D54" s="69"/>
      <c r="E54" s="69"/>
      <c r="F54" s="69"/>
      <c r="H54" s="45"/>
    </row>
    <row r="55" spans="1:8" ht="13.5" customHeight="1">
      <c r="A55" s="61"/>
      <c r="B55" s="59"/>
      <c r="C55" s="59"/>
      <c r="D55" s="59"/>
      <c r="E55" s="59"/>
      <c r="F55" s="59"/>
      <c r="H55" s="98" t="s">
        <v>23</v>
      </c>
    </row>
    <row r="56" spans="1:8" ht="15" customHeight="1" thickBot="1">
      <c r="A56" s="62" t="s">
        <v>326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8" ht="13.25" customHeight="1">
      <c r="A57" s="46" t="s">
        <v>291</v>
      </c>
      <c r="B57" s="64">
        <f>B34-B105</f>
        <v>690</v>
      </c>
      <c r="C57" s="64">
        <f>C34-C105</f>
        <v>630</v>
      </c>
      <c r="D57" s="64">
        <f>D34-D105</f>
        <v>360</v>
      </c>
      <c r="E57" s="64">
        <f>E34-E105</f>
        <v>180</v>
      </c>
      <c r="F57" s="64">
        <f>F34-F105</f>
        <v>120</v>
      </c>
      <c r="H57" s="69"/>
    </row>
    <row r="58" spans="1:8" ht="13.25" customHeight="1">
      <c r="A58" s="65" t="s">
        <v>292</v>
      </c>
      <c r="B58" s="66"/>
      <c r="C58" s="66"/>
      <c r="D58" s="66"/>
      <c r="E58" s="66"/>
      <c r="F58" s="66"/>
      <c r="H58" s="69"/>
    </row>
    <row r="59" spans="1:8" ht="13.25" customHeight="1">
      <c r="A59" s="65" t="s">
        <v>293</v>
      </c>
      <c r="B59" s="67"/>
      <c r="C59" s="67"/>
      <c r="D59" s="67"/>
      <c r="E59" s="67"/>
      <c r="F59" s="67"/>
      <c r="H59" s="69"/>
    </row>
    <row r="60" spans="1:8" ht="13.25" customHeight="1">
      <c r="A60" s="65" t="s">
        <v>294</v>
      </c>
      <c r="B60" s="66"/>
      <c r="C60" s="66"/>
      <c r="D60" s="66"/>
      <c r="E60" s="66"/>
      <c r="F60" s="66"/>
      <c r="H60" s="69"/>
    </row>
    <row r="61" spans="1:8" ht="13.25" customHeight="1">
      <c r="A61" s="65"/>
      <c r="B61" s="66"/>
      <c r="C61" s="66"/>
      <c r="D61" s="66"/>
      <c r="E61" s="66"/>
      <c r="F61" s="66"/>
      <c r="H61" s="69"/>
    </row>
    <row r="62" spans="1:8" ht="13.25" customHeight="1">
      <c r="A62" s="65" t="s">
        <v>295</v>
      </c>
      <c r="B62" s="66"/>
      <c r="C62" s="66"/>
      <c r="D62" s="66"/>
      <c r="E62" s="66"/>
      <c r="F62" s="66"/>
      <c r="H62" s="69"/>
    </row>
    <row r="63" spans="1:8" ht="13.25" customHeight="1">
      <c r="A63" s="65" t="s">
        <v>296</v>
      </c>
      <c r="B63" s="67"/>
      <c r="C63" s="67"/>
      <c r="D63" s="67"/>
      <c r="E63" s="67"/>
      <c r="F63" s="67"/>
      <c r="H63" s="69"/>
    </row>
    <row r="64" spans="1:8" ht="13.25" customHeight="1">
      <c r="A64" s="65" t="s">
        <v>297</v>
      </c>
      <c r="B64" s="66"/>
      <c r="C64" s="66"/>
      <c r="D64" s="66"/>
      <c r="E64" s="66"/>
      <c r="F64" s="66"/>
      <c r="H64" s="20"/>
    </row>
    <row r="65" spans="1:8" ht="13.25" customHeight="1">
      <c r="A65" s="65"/>
      <c r="B65" s="66"/>
      <c r="C65" s="66"/>
      <c r="D65" s="66"/>
      <c r="E65" s="66"/>
      <c r="F65" s="66"/>
      <c r="H65" s="69"/>
    </row>
    <row r="66" spans="1:8" ht="13.25" customHeight="1" thickBot="1">
      <c r="A66" s="62" t="s">
        <v>298</v>
      </c>
      <c r="B66" s="68"/>
      <c r="C66" s="68"/>
      <c r="D66" s="68"/>
      <c r="E66" s="68"/>
      <c r="F66" s="68"/>
      <c r="H66" s="69"/>
    </row>
    <row r="67" spans="1:8" ht="13.25" customHeight="1">
      <c r="A67" s="46" t="s">
        <v>20</v>
      </c>
      <c r="B67" s="69"/>
      <c r="C67" s="69"/>
      <c r="D67" s="69"/>
      <c r="E67" s="69"/>
      <c r="F67" s="69"/>
      <c r="H67" s="69"/>
    </row>
    <row r="68" spans="1:8" ht="13.25" customHeight="1">
      <c r="A68" s="46" t="s">
        <v>299</v>
      </c>
      <c r="B68" s="67"/>
      <c r="C68" s="67"/>
      <c r="D68" s="67"/>
      <c r="E68" s="67"/>
      <c r="F68" s="67"/>
      <c r="H68" s="69"/>
    </row>
    <row r="69" spans="1:8" ht="13.25" customHeight="1">
      <c r="A69" s="44" t="s">
        <v>300</v>
      </c>
      <c r="B69" s="66"/>
      <c r="C69" s="66"/>
      <c r="D69" s="66"/>
      <c r="E69" s="66"/>
      <c r="F69" s="66"/>
      <c r="H69" s="69"/>
    </row>
    <row r="70" spans="1:8" ht="13.25" customHeight="1">
      <c r="A70" s="44" t="s">
        <v>301</v>
      </c>
      <c r="B70" s="69"/>
      <c r="C70" s="69"/>
      <c r="D70" s="69"/>
      <c r="E70" s="69"/>
      <c r="F70" s="69"/>
      <c r="G70" s="53"/>
    </row>
    <row r="71" spans="1:8" ht="13.25" customHeight="1">
      <c r="B71" s="59"/>
      <c r="C71" s="59"/>
      <c r="D71" s="59"/>
      <c r="E71" s="59"/>
      <c r="F71" s="59"/>
      <c r="G71" s="53"/>
    </row>
    <row r="72" spans="1:8" ht="13.25" customHeight="1" thickBot="1">
      <c r="A72" s="62" t="s">
        <v>302</v>
      </c>
      <c r="E72" s="20"/>
      <c r="F72" s="20"/>
    </row>
    <row r="73" spans="1:8" ht="13.25" customHeight="1">
      <c r="A73" s="46" t="s">
        <v>303</v>
      </c>
      <c r="B73" s="69"/>
      <c r="C73" s="69"/>
      <c r="D73" s="69"/>
      <c r="E73" s="69"/>
      <c r="F73" s="69"/>
      <c r="H73" s="70"/>
    </row>
    <row r="74" spans="1:8" ht="13.25" customHeight="1">
      <c r="A74" s="46" t="s">
        <v>304</v>
      </c>
      <c r="B74" s="69"/>
      <c r="C74" s="69"/>
      <c r="D74" s="69"/>
      <c r="E74" s="69"/>
      <c r="F74" s="69"/>
      <c r="H74" s="70"/>
    </row>
    <row r="75" spans="1:8" ht="13.25" customHeight="1">
      <c r="A75" s="46" t="s">
        <v>305</v>
      </c>
      <c r="B75" s="69"/>
      <c r="C75" s="69"/>
      <c r="D75" s="69"/>
      <c r="E75" s="69"/>
      <c r="F75" s="69"/>
    </row>
    <row r="76" spans="1:8" ht="13.25" customHeight="1">
      <c r="A76" s="46" t="s">
        <v>306</v>
      </c>
      <c r="B76" s="47"/>
      <c r="C76" s="47"/>
      <c r="D76" s="47"/>
      <c r="E76" s="47"/>
      <c r="F76" s="47"/>
    </row>
    <row r="77" spans="1:8" ht="13.25" customHeight="1">
      <c r="A77" s="46" t="s">
        <v>307</v>
      </c>
      <c r="B77" s="71"/>
      <c r="C77" s="71"/>
      <c r="D77" s="71"/>
      <c r="E77" s="71"/>
      <c r="F77" s="71"/>
    </row>
    <row r="78" spans="1:8" ht="13.25" customHeight="1">
      <c r="A78" s="46" t="s">
        <v>308</v>
      </c>
      <c r="B78" s="100"/>
      <c r="C78" s="100"/>
      <c r="D78" s="100"/>
      <c r="E78" s="100"/>
      <c r="F78" s="100"/>
    </row>
    <row r="79" spans="1:8" ht="13.25" customHeight="1">
      <c r="A79" s="46"/>
      <c r="B79" s="100"/>
      <c r="C79" s="100"/>
      <c r="D79" s="100"/>
      <c r="E79" s="100"/>
      <c r="F79" s="100"/>
    </row>
    <row r="80" spans="1:8" ht="13.25" customHeight="1">
      <c r="A80" s="41" t="s">
        <v>356</v>
      </c>
      <c r="B80" s="108">
        <f t="shared" ref="B80:F81" si="3">B35/B$3</f>
        <v>0.26301369863013696</v>
      </c>
      <c r="C80" s="108">
        <f t="shared" si="3"/>
        <v>0.27061728395061729</v>
      </c>
      <c r="D80" s="108">
        <f t="shared" si="3"/>
        <v>0.30615288689362774</v>
      </c>
      <c r="E80" s="108">
        <f t="shared" si="3"/>
        <v>0.4108894008309214</v>
      </c>
      <c r="F80" s="108">
        <f t="shared" si="3"/>
        <v>0.41757052929971689</v>
      </c>
    </row>
    <row r="81" spans="1:13" ht="13.25" customHeight="1">
      <c r="A81" s="41" t="s">
        <v>355</v>
      </c>
      <c r="B81" s="108">
        <f t="shared" si="3"/>
        <v>0.22374429223744291</v>
      </c>
      <c r="C81" s="108">
        <f t="shared" si="3"/>
        <v>0.22506849315068495</v>
      </c>
      <c r="D81" s="108">
        <f t="shared" si="3"/>
        <v>0.27258904109589044</v>
      </c>
      <c r="E81" s="108">
        <f t="shared" si="3"/>
        <v>0.29438356164383561</v>
      </c>
      <c r="F81" s="108">
        <f t="shared" si="3"/>
        <v>0.26630136986301373</v>
      </c>
    </row>
    <row r="82" spans="1:13" ht="13.25" customHeight="1">
      <c r="A82" s="41" t="s">
        <v>357</v>
      </c>
      <c r="B82" s="108">
        <f>B42/B3</f>
        <v>0.11598173515981736</v>
      </c>
      <c r="C82" s="108">
        <f>C42/C3</f>
        <v>0.11451897064754168</v>
      </c>
      <c r="D82" s="108">
        <f>D42/D3</f>
        <v>0.12559591618609292</v>
      </c>
      <c r="E82" s="108">
        <f>E42/E3</f>
        <v>0.12376878593889565</v>
      </c>
      <c r="F82" s="108">
        <f>F42/F3</f>
        <v>0.12281786430477287</v>
      </c>
    </row>
    <row r="83" spans="1:13" ht="13.25" customHeight="1">
      <c r="A83" s="41" t="s">
        <v>358</v>
      </c>
      <c r="B83" s="108">
        <f t="shared" ref="B83:F84" si="4">B43/B$3</f>
        <v>7.2146118721461192E-2</v>
      </c>
      <c r="C83" s="108">
        <f t="shared" si="4"/>
        <v>7.3148524426565983E-2</v>
      </c>
      <c r="D83" s="108">
        <f t="shared" si="4"/>
        <v>4.9504556935150719E-2</v>
      </c>
      <c r="E83" s="108">
        <f t="shared" si="4"/>
        <v>4.3642175192830243E-2</v>
      </c>
      <c r="F83" s="136">
        <f t="shared" si="4"/>
        <v>2.3772566974956312E-2</v>
      </c>
    </row>
    <row r="84" spans="1:13" ht="13.25" customHeight="1">
      <c r="A84" s="41" t="s">
        <v>359</v>
      </c>
      <c r="B84" s="136">
        <f t="shared" si="4"/>
        <v>3.0830692271838416E-2</v>
      </c>
      <c r="C84" s="136">
        <f t="shared" si="4"/>
        <v>3.4637178490898694E-2</v>
      </c>
      <c r="D84" s="136">
        <f t="shared" si="4"/>
        <v>2.2632303718890939E-2</v>
      </c>
      <c r="E84" s="136">
        <f t="shared" si="4"/>
        <v>2.1547152132643663E-2</v>
      </c>
      <c r="F84" s="136">
        <f t="shared" si="4"/>
        <v>2.2508831070144654E-2</v>
      </c>
    </row>
    <row r="85" spans="1:13" ht="13.25" customHeight="1">
      <c r="A85" s="41" t="s">
        <v>360</v>
      </c>
      <c r="B85" s="108">
        <f>B83+B84</f>
        <v>0.10297681099329961</v>
      </c>
      <c r="C85" s="108">
        <f>C83+C84</f>
        <v>0.10778570291746467</v>
      </c>
      <c r="D85" s="108">
        <f>D83+D84</f>
        <v>7.2136860654041651E-2</v>
      </c>
      <c r="E85" s="108">
        <f>E83+E84</f>
        <v>6.5189327325473903E-2</v>
      </c>
      <c r="F85" s="136">
        <f>F83+F84</f>
        <v>4.6281398045100966E-2</v>
      </c>
    </row>
    <row r="86" spans="1:13" ht="13.25" customHeight="1">
      <c r="A86" s="41" t="s">
        <v>361</v>
      </c>
      <c r="B86" s="72">
        <f>B80+B81-B82-B85</f>
        <v>0.26779944471446293</v>
      </c>
      <c r="C86" s="72">
        <f>C80+C81-C82-C85</f>
        <v>0.27338110353629586</v>
      </c>
      <c r="D86" s="72">
        <f>D80+D81-D82-D85</f>
        <v>0.38100915114938361</v>
      </c>
      <c r="E86" s="72">
        <f>E80+E81-E82-E85</f>
        <v>0.51631484921038751</v>
      </c>
      <c r="F86" s="72">
        <f>F80+F81-F82-F85</f>
        <v>0.51477263681285679</v>
      </c>
    </row>
    <row r="87" spans="1:13" ht="13.25" customHeight="1">
      <c r="A87" s="46"/>
      <c r="B87" s="100"/>
      <c r="C87" s="100"/>
      <c r="D87" s="100"/>
      <c r="E87" s="100"/>
      <c r="F87" s="100"/>
    </row>
    <row r="88" spans="1:13" ht="13.25" customHeight="1">
      <c r="A88" s="46"/>
      <c r="B88" s="100"/>
      <c r="C88" s="100"/>
      <c r="D88" s="100"/>
      <c r="E88" s="100"/>
      <c r="F88" s="100"/>
    </row>
    <row r="89" spans="1:13" ht="11.25" customHeight="1">
      <c r="B89" s="72"/>
      <c r="C89" s="72"/>
      <c r="D89" s="72"/>
    </row>
    <row r="90" spans="1:13" ht="11.25" customHeight="1">
      <c r="A90" s="61" t="s">
        <v>334</v>
      </c>
      <c r="B90" s="59"/>
      <c r="D90" s="59"/>
    </row>
    <row r="91" spans="1:13" ht="11.25" customHeight="1">
      <c r="A91" s="61" t="s">
        <v>335</v>
      </c>
      <c r="B91" s="73"/>
      <c r="C91" s="73"/>
      <c r="D91" s="73"/>
    </row>
    <row r="92" spans="1:13" ht="11.25" customHeight="1">
      <c r="A92" s="61" t="s">
        <v>336</v>
      </c>
    </row>
    <row r="93" spans="1:13" ht="11.25" customHeight="1">
      <c r="A93" s="61" t="s">
        <v>337</v>
      </c>
      <c r="B93" s="81"/>
      <c r="C93" s="82">
        <v>0.33150000000000002</v>
      </c>
      <c r="D93" s="82">
        <v>-0.01</v>
      </c>
      <c r="E93" s="82">
        <v>-0.24</v>
      </c>
      <c r="F93" s="82">
        <v>0.23</v>
      </c>
      <c r="G93" s="83"/>
      <c r="H93" s="78"/>
      <c r="I93" s="78"/>
      <c r="J93" s="78"/>
      <c r="K93" s="78"/>
      <c r="L93" s="78"/>
      <c r="M93" s="78"/>
    </row>
    <row r="94" spans="1:13" ht="11.25" customHeight="1">
      <c r="A94" s="61" t="s">
        <v>339</v>
      </c>
      <c r="B94" s="84">
        <v>0.54200000000000004</v>
      </c>
      <c r="C94" s="84">
        <v>0.53</v>
      </c>
      <c r="D94" s="84">
        <v>0.60299999999999998</v>
      </c>
      <c r="E94" s="84">
        <v>0.61399999999999999</v>
      </c>
      <c r="F94" s="84">
        <v>0.6</v>
      </c>
      <c r="G94" s="83"/>
      <c r="H94" s="78"/>
      <c r="I94" s="78"/>
      <c r="J94" s="78"/>
      <c r="K94" s="78"/>
      <c r="L94" s="78"/>
      <c r="M94" s="78"/>
    </row>
    <row r="95" spans="1:13" ht="11.25" customHeight="1">
      <c r="A95" s="61" t="s">
        <v>338</v>
      </c>
      <c r="B95" s="85">
        <v>0.17399999999999999</v>
      </c>
      <c r="C95" s="85">
        <v>0.16</v>
      </c>
      <c r="D95" s="85">
        <v>0.214</v>
      </c>
      <c r="E95" s="82">
        <v>0.215</v>
      </c>
      <c r="F95" s="82">
        <v>0.21299999999999999</v>
      </c>
      <c r="G95" s="83"/>
      <c r="H95" s="78"/>
      <c r="I95" s="78"/>
      <c r="J95" s="78"/>
      <c r="K95" s="78"/>
      <c r="L95" s="78"/>
      <c r="M95" s="78"/>
    </row>
    <row r="96" spans="1:13" ht="11.25" customHeight="1">
      <c r="A96" s="74" t="s">
        <v>340</v>
      </c>
      <c r="B96" s="85"/>
      <c r="C96" s="85"/>
      <c r="D96" s="85"/>
      <c r="E96" s="86"/>
      <c r="F96" s="86"/>
      <c r="G96" s="83"/>
      <c r="H96" s="78"/>
      <c r="I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I97" s="78"/>
      <c r="J97" s="78"/>
      <c r="K97" s="78"/>
      <c r="L97" s="78"/>
      <c r="M97" s="78"/>
    </row>
    <row r="98" spans="1:13" ht="11.25" customHeight="1">
      <c r="A98" s="61" t="s">
        <v>341</v>
      </c>
      <c r="B98" s="87"/>
      <c r="C98" s="84">
        <v>9.8360655737705027E-2</v>
      </c>
      <c r="D98" s="84">
        <v>5.2238805970149294E-2</v>
      </c>
      <c r="E98" s="84">
        <v>-6.3829787234042534E-2</v>
      </c>
      <c r="F98" s="84">
        <v>2.2727272727272707E-2</v>
      </c>
      <c r="G98" s="83"/>
      <c r="H98" s="78"/>
      <c r="I98" s="78"/>
      <c r="J98" s="78"/>
      <c r="K98" s="78"/>
      <c r="L98" s="78"/>
      <c r="M98" s="78"/>
    </row>
    <row r="99" spans="1:13" ht="11.25" customHeight="1">
      <c r="A99" s="61" t="s">
        <v>342</v>
      </c>
      <c r="B99" s="99">
        <v>5.1999999999999998E-2</v>
      </c>
      <c r="C99" s="99">
        <v>5.0999999999999997E-2</v>
      </c>
      <c r="D99" s="99">
        <v>6.3E-2</v>
      </c>
      <c r="E99" s="99">
        <v>7.3999999999999996E-2</v>
      </c>
      <c r="F99" s="99">
        <v>7.8E-2</v>
      </c>
      <c r="G99" s="86"/>
    </row>
    <row r="100" spans="1:13" ht="11.25" customHeight="1">
      <c r="A100" s="61" t="s">
        <v>343</v>
      </c>
      <c r="B100" s="85">
        <v>0.1</v>
      </c>
      <c r="C100" s="91">
        <f>B100</f>
        <v>0.1</v>
      </c>
      <c r="D100" s="91">
        <f>C100</f>
        <v>0.1</v>
      </c>
      <c r="E100" s="91">
        <f>D100</f>
        <v>0.1</v>
      </c>
      <c r="F100" s="91">
        <f>E100</f>
        <v>0.1</v>
      </c>
      <c r="G100" s="86"/>
    </row>
    <row r="101" spans="1:13" ht="11.25" customHeight="1">
      <c r="A101" s="61" t="s">
        <v>344</v>
      </c>
      <c r="B101" s="22"/>
      <c r="C101" s="22"/>
      <c r="D101" s="22"/>
      <c r="G101" s="86"/>
    </row>
    <row r="102" spans="1:13" ht="11.25" customHeight="1">
      <c r="A102" s="61" t="s">
        <v>257</v>
      </c>
      <c r="B102" s="85">
        <v>0.25</v>
      </c>
      <c r="C102" s="91">
        <f>B102</f>
        <v>0.25</v>
      </c>
      <c r="D102" s="91">
        <f>C102</f>
        <v>0.25</v>
      </c>
      <c r="E102" s="91">
        <f>D102</f>
        <v>0.25</v>
      </c>
      <c r="F102" s="91">
        <f>E102</f>
        <v>0.25</v>
      </c>
      <c r="G102" s="86"/>
    </row>
    <row r="103" spans="1:13" ht="11.25" customHeight="1">
      <c r="A103" s="61"/>
      <c r="B103" s="88"/>
      <c r="C103" s="143"/>
      <c r="D103" s="143"/>
      <c r="E103" s="86"/>
      <c r="F103" s="86"/>
      <c r="G103" s="86"/>
    </row>
    <row r="104" spans="1:13" ht="11.25" customHeight="1">
      <c r="A104" s="61" t="s">
        <v>345</v>
      </c>
      <c r="B104" s="86"/>
      <c r="C104" s="86"/>
      <c r="D104" s="86"/>
      <c r="E104" s="86"/>
      <c r="F104" s="86"/>
      <c r="G104" s="86"/>
    </row>
    <row r="105" spans="1:13" ht="11.25" customHeight="1">
      <c r="A105" s="61" t="s">
        <v>346</v>
      </c>
      <c r="B105" s="90">
        <v>0</v>
      </c>
      <c r="C105" s="90">
        <v>0</v>
      </c>
      <c r="D105" s="90">
        <v>0</v>
      </c>
      <c r="E105" s="86"/>
      <c r="F105" s="86"/>
      <c r="G105" s="86"/>
    </row>
    <row r="106" spans="1:13" ht="11.25" customHeight="1">
      <c r="A106" s="61" t="s">
        <v>347</v>
      </c>
      <c r="B106" s="94">
        <v>96</v>
      </c>
      <c r="C106" s="94">
        <v>98.775308641975315</v>
      </c>
      <c r="D106" s="94">
        <v>111.74580371617412</v>
      </c>
      <c r="E106" s="94">
        <v>149.97463130328632</v>
      </c>
      <c r="F106" s="94">
        <v>152.41324319439667</v>
      </c>
      <c r="G106" s="86"/>
    </row>
    <row r="107" spans="1:13" ht="11.25" customHeight="1">
      <c r="A107" s="61" t="s">
        <v>348</v>
      </c>
      <c r="B107" s="94">
        <v>150.67650676506764</v>
      </c>
      <c r="C107" s="94">
        <v>155</v>
      </c>
      <c r="D107" s="94">
        <v>165</v>
      </c>
      <c r="E107" s="94">
        <v>175</v>
      </c>
      <c r="F107" s="94">
        <v>162</v>
      </c>
      <c r="G107" s="86"/>
    </row>
    <row r="108" spans="1:13" ht="11.25" customHeight="1">
      <c r="A108" s="75" t="s">
        <v>349</v>
      </c>
      <c r="B108" s="90"/>
      <c r="C108" s="90"/>
      <c r="D108" s="90"/>
      <c r="E108" s="86"/>
      <c r="F108" s="86"/>
      <c r="G108" s="86"/>
    </row>
    <row r="109" spans="1:13" ht="11.25" customHeight="1">
      <c r="A109" s="61" t="s">
        <v>350</v>
      </c>
      <c r="B109" s="94">
        <v>69.152163102933869</v>
      </c>
      <c r="C109" s="94">
        <v>71.205014783331791</v>
      </c>
      <c r="D109" s="94">
        <v>70.717643580151261</v>
      </c>
      <c r="E109" s="94">
        <v>82.180235011857292</v>
      </c>
      <c r="F109" s="94">
        <v>71.500818064645443</v>
      </c>
      <c r="G109" s="86"/>
    </row>
    <row r="110" spans="1:13" ht="11.25" customHeight="1">
      <c r="A110" s="61" t="s">
        <v>351</v>
      </c>
      <c r="B110" s="22"/>
      <c r="C110" s="22"/>
      <c r="D110" s="22"/>
      <c r="G110" s="86"/>
    </row>
    <row r="111" spans="1:13" ht="11.25" customHeight="1">
      <c r="A111" s="61" t="s">
        <v>352</v>
      </c>
      <c r="B111" s="90"/>
      <c r="C111" s="90">
        <v>-150</v>
      </c>
      <c r="D111" s="90">
        <v>-150</v>
      </c>
      <c r="E111" s="90">
        <v>-150</v>
      </c>
      <c r="F111" s="90">
        <v>-150</v>
      </c>
      <c r="G111" s="86"/>
    </row>
    <row r="112" spans="1:13" ht="11.25" customHeight="1">
      <c r="A112" s="61" t="s">
        <v>353</v>
      </c>
      <c r="B112" s="90">
        <v>0</v>
      </c>
      <c r="C112" s="90">
        <v>0</v>
      </c>
      <c r="D112" s="90">
        <v>0</v>
      </c>
      <c r="E112" s="90">
        <v>0</v>
      </c>
      <c r="F112" s="90">
        <v>0</v>
      </c>
      <c r="G112" s="86"/>
    </row>
    <row r="113" spans="1:8" ht="11.25" customHeight="1">
      <c r="A113" s="61" t="s">
        <v>235</v>
      </c>
      <c r="B113" s="90">
        <v>0</v>
      </c>
      <c r="C113" s="90">
        <v>1200</v>
      </c>
      <c r="D113" s="90">
        <v>0</v>
      </c>
      <c r="E113" s="90">
        <v>0</v>
      </c>
      <c r="F113" s="90">
        <v>0</v>
      </c>
      <c r="G113" s="86"/>
    </row>
    <row r="114" spans="1:8" ht="11.25" customHeight="1">
      <c r="A114" s="61" t="s">
        <v>354</v>
      </c>
      <c r="B114" s="86"/>
      <c r="C114" s="86"/>
      <c r="D114" s="86"/>
      <c r="E114" s="86"/>
      <c r="F114" s="86"/>
      <c r="G114" s="86"/>
    </row>
    <row r="115" spans="1:8" ht="11.25" customHeight="1">
      <c r="A115" s="22"/>
      <c r="B115" s="86"/>
      <c r="C115" s="86"/>
      <c r="D115" s="86"/>
      <c r="E115" s="86"/>
      <c r="F115" s="86"/>
      <c r="G115" s="86"/>
    </row>
    <row r="116" spans="1:8" ht="11.25" customHeight="1">
      <c r="A116" s="22"/>
      <c r="B116" s="86"/>
      <c r="C116" s="86"/>
      <c r="D116" s="86"/>
      <c r="E116" s="86"/>
      <c r="F116" s="86"/>
      <c r="G116" s="86"/>
      <c r="H116" s="106" t="s">
        <v>23</v>
      </c>
    </row>
    <row r="117" spans="1:8" ht="13.5" customHeight="1">
      <c r="A117" s="104" t="s">
        <v>328</v>
      </c>
      <c r="B117" s="105">
        <v>2006</v>
      </c>
      <c r="C117" s="105">
        <v>2007</v>
      </c>
      <c r="D117" s="105">
        <v>2008</v>
      </c>
      <c r="E117" s="105">
        <v>2009</v>
      </c>
      <c r="F117" s="105">
        <v>2010</v>
      </c>
      <c r="H117" s="107" t="s">
        <v>127</v>
      </c>
    </row>
    <row r="118" spans="1:8" ht="13.5" customHeight="1">
      <c r="A118" s="41" t="s">
        <v>291</v>
      </c>
      <c r="B118" s="76">
        <f t="shared" ref="B118:F120" si="5">B57/1000</f>
        <v>0.69</v>
      </c>
      <c r="C118" s="76">
        <f t="shared" si="5"/>
        <v>0.63</v>
      </c>
      <c r="D118" s="76">
        <f t="shared" si="5"/>
        <v>0.36</v>
      </c>
      <c r="E118" s="76">
        <f t="shared" si="5"/>
        <v>0.18</v>
      </c>
      <c r="F118" s="76">
        <f t="shared" si="5"/>
        <v>0.12</v>
      </c>
      <c r="H118" s="59">
        <f>F118-C118</f>
        <v>-0.51</v>
      </c>
    </row>
    <row r="119" spans="1:8" ht="13.5" customHeight="1">
      <c r="A119" s="58" t="s">
        <v>362</v>
      </c>
      <c r="B119" s="76">
        <f t="shared" si="5"/>
        <v>0</v>
      </c>
      <c r="C119" s="76">
        <f t="shared" si="5"/>
        <v>0</v>
      </c>
      <c r="D119" s="76">
        <f t="shared" si="5"/>
        <v>0</v>
      </c>
      <c r="E119" s="76">
        <f t="shared" si="5"/>
        <v>0</v>
      </c>
      <c r="F119" s="76">
        <f t="shared" si="5"/>
        <v>0</v>
      </c>
      <c r="H119" s="59">
        <f>F119-C119</f>
        <v>0</v>
      </c>
    </row>
    <row r="120" spans="1:8" ht="13.5" customHeight="1">
      <c r="A120" s="58" t="s">
        <v>363</v>
      </c>
      <c r="B120" s="103">
        <f t="shared" si="5"/>
        <v>0</v>
      </c>
      <c r="C120" s="103">
        <f t="shared" si="5"/>
        <v>0</v>
      </c>
      <c r="D120" s="103">
        <f t="shared" si="5"/>
        <v>0</v>
      </c>
      <c r="E120" s="103">
        <f t="shared" si="5"/>
        <v>0</v>
      </c>
      <c r="F120" s="103">
        <f t="shared" si="5"/>
        <v>0</v>
      </c>
      <c r="H120" s="59">
        <f>F120-C120</f>
        <v>0</v>
      </c>
    </row>
    <row r="121" spans="1:8" ht="13.5" customHeight="1">
      <c r="A121" s="58" t="s">
        <v>364</v>
      </c>
      <c r="B121" s="37">
        <f>B118+B119+B120</f>
        <v>0.69</v>
      </c>
      <c r="C121" s="37">
        <f>C118+C119+C120</f>
        <v>0.63</v>
      </c>
      <c r="D121" s="37">
        <f>D118+D119+D120</f>
        <v>0.36</v>
      </c>
      <c r="E121" s="37">
        <f>E118+E119+E120</f>
        <v>0.18</v>
      </c>
      <c r="F121" s="37">
        <f>F118+F119+F120</f>
        <v>0.12</v>
      </c>
      <c r="H121" s="59"/>
    </row>
    <row r="122" spans="1:8" ht="13.5" customHeight="1">
      <c r="A122" s="58"/>
      <c r="B122" s="37"/>
      <c r="C122" s="37"/>
      <c r="D122" s="37"/>
      <c r="E122" s="37"/>
      <c r="F122" s="37"/>
      <c r="H122" s="59"/>
    </row>
    <row r="123" spans="1:8" ht="13.5" customHeight="1">
      <c r="A123" s="58" t="s">
        <v>365</v>
      </c>
      <c r="B123" s="37">
        <f t="shared" ref="B123:F124" si="6">B62/1000</f>
        <v>0</v>
      </c>
      <c r="C123" s="37">
        <f t="shared" si="6"/>
        <v>0</v>
      </c>
      <c r="D123" s="37">
        <f t="shared" si="6"/>
        <v>0</v>
      </c>
      <c r="E123" s="37">
        <f t="shared" si="6"/>
        <v>0</v>
      </c>
      <c r="F123" s="37">
        <f t="shared" si="6"/>
        <v>0</v>
      </c>
      <c r="H123" s="59">
        <f>F123-C123</f>
        <v>0</v>
      </c>
    </row>
    <row r="124" spans="1:8" ht="13.5" customHeight="1">
      <c r="A124" s="58" t="s">
        <v>296</v>
      </c>
      <c r="B124" s="39">
        <f t="shared" si="6"/>
        <v>0</v>
      </c>
      <c r="C124" s="39">
        <f t="shared" si="6"/>
        <v>0</v>
      </c>
      <c r="D124" s="39">
        <f t="shared" si="6"/>
        <v>0</v>
      </c>
      <c r="E124" s="39">
        <f t="shared" si="6"/>
        <v>0</v>
      </c>
      <c r="F124" s="39">
        <f t="shared" si="6"/>
        <v>0</v>
      </c>
      <c r="H124" s="59">
        <f>F124-C124</f>
        <v>0</v>
      </c>
    </row>
    <row r="125" spans="1:8" ht="13.5" customHeight="1">
      <c r="A125" s="58" t="s">
        <v>297</v>
      </c>
      <c r="B125" s="37">
        <f>B123+B124</f>
        <v>0</v>
      </c>
      <c r="C125" s="37">
        <f>C123+C124</f>
        <v>0</v>
      </c>
      <c r="D125" s="37">
        <f>D123+D124</f>
        <v>0</v>
      </c>
      <c r="E125" s="37">
        <f>E123+E124</f>
        <v>0</v>
      </c>
      <c r="F125" s="37">
        <f>F123+F124</f>
        <v>0</v>
      </c>
      <c r="H125" s="20"/>
    </row>
    <row r="126" spans="1:8" ht="11.25" customHeight="1">
      <c r="A126" s="65"/>
      <c r="B126" s="66"/>
      <c r="C126" s="66"/>
      <c r="D126" s="66"/>
      <c r="E126" s="66"/>
      <c r="F126" s="66"/>
      <c r="H126" s="69"/>
    </row>
    <row r="127" spans="1:8" ht="11.25" customHeight="1"/>
    <row r="128" spans="1:8" ht="11.25" customHeight="1">
      <c r="B128" s="86"/>
      <c r="C128" s="86"/>
      <c r="D128" s="86"/>
      <c r="E128" s="86"/>
      <c r="F128" s="86"/>
      <c r="G128" s="86"/>
      <c r="H128" s="106" t="s">
        <v>23</v>
      </c>
    </row>
    <row r="129" spans="1:8" ht="12" thickBot="1">
      <c r="B129" s="105">
        <v>2006</v>
      </c>
      <c r="C129" s="105">
        <v>2007</v>
      </c>
      <c r="D129" s="105">
        <v>2008</v>
      </c>
      <c r="E129" s="105">
        <v>2009</v>
      </c>
      <c r="F129" s="105">
        <v>2010</v>
      </c>
      <c r="H129" s="102" t="s">
        <v>127</v>
      </c>
    </row>
    <row r="130" spans="1:8" ht="12">
      <c r="A130" s="46" t="s">
        <v>20</v>
      </c>
      <c r="B130" s="69">
        <f>B119</f>
        <v>0</v>
      </c>
      <c r="C130" s="69">
        <f>C119</f>
        <v>0</v>
      </c>
      <c r="D130" s="69">
        <f>D119</f>
        <v>0</v>
      </c>
      <c r="E130" s="69">
        <f>E119</f>
        <v>0</v>
      </c>
      <c r="F130" s="69">
        <f>F119</f>
        <v>0</v>
      </c>
      <c r="H130" s="69">
        <f>F130-C130</f>
        <v>0</v>
      </c>
    </row>
    <row r="131" spans="1:8" ht="12">
      <c r="A131" s="46" t="s">
        <v>299</v>
      </c>
      <c r="B131" s="67">
        <f>B68/1000</f>
        <v>0</v>
      </c>
      <c r="C131" s="67">
        <f>C68/1000</f>
        <v>0</v>
      </c>
      <c r="D131" s="67">
        <f>D68/1000</f>
        <v>0</v>
      </c>
      <c r="E131" s="67">
        <f>E68/1000</f>
        <v>0</v>
      </c>
      <c r="F131" s="67">
        <f>F68/1000</f>
        <v>0</v>
      </c>
      <c r="H131" s="69">
        <f>F131-C131</f>
        <v>0</v>
      </c>
    </row>
    <row r="132" spans="1:8" ht="12">
      <c r="A132" s="44" t="s">
        <v>366</v>
      </c>
      <c r="B132" s="66">
        <f>B131-B130</f>
        <v>0</v>
      </c>
      <c r="C132" s="66">
        <f>C131-C130</f>
        <v>0</v>
      </c>
      <c r="D132" s="66">
        <f>D131-D130</f>
        <v>0</v>
      </c>
      <c r="E132" s="66">
        <f>E131-E130</f>
        <v>0</v>
      </c>
      <c r="F132" s="66">
        <f>F131-F130</f>
        <v>0</v>
      </c>
      <c r="H132" s="69">
        <f>F132-C132</f>
        <v>0</v>
      </c>
    </row>
    <row r="133" spans="1:8" ht="12">
      <c r="A133" s="44" t="s">
        <v>301</v>
      </c>
      <c r="B133" s="69"/>
      <c r="C133" s="69"/>
      <c r="D133" s="69"/>
      <c r="E133" s="69"/>
      <c r="F133" s="69"/>
      <c r="G133" s="53"/>
    </row>
    <row r="134" spans="1:8">
      <c r="C134" s="51"/>
      <c r="D134" s="51"/>
    </row>
    <row r="135" spans="1:8">
      <c r="C135" s="51"/>
      <c r="D135" s="51"/>
    </row>
  </sheetData>
  <printOptions headings="1" gridLines="1"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35"/>
  <sheetViews>
    <sheetView view="pageBreakPreview" zoomScale="140" zoomScaleNormal="130" zoomScaleSheetLayoutView="140" workbookViewId="0"/>
  </sheetViews>
  <sheetFormatPr defaultColWidth="11.453125" defaultRowHeight="11.5"/>
  <cols>
    <col min="1" max="1" width="27.81640625" style="41" customWidth="1"/>
    <col min="2" max="4" width="9.453125" style="20" customWidth="1"/>
    <col min="5" max="5" width="9.453125" style="22" customWidth="1"/>
    <col min="6" max="6" width="8.08984375" style="22" customWidth="1"/>
    <col min="7" max="7" width="17.6328125" style="22" customWidth="1"/>
    <col min="8" max="11" width="7.08984375" style="22" customWidth="1"/>
    <col min="12" max="16384" width="11.453125" style="22"/>
  </cols>
  <sheetData>
    <row r="1" spans="1:26" ht="15.65" customHeight="1">
      <c r="A1" s="19" t="s">
        <v>245</v>
      </c>
      <c r="B1" s="110" t="s">
        <v>107</v>
      </c>
      <c r="C1" s="111"/>
      <c r="D1" s="112" t="s">
        <v>108</v>
      </c>
      <c r="E1" s="113"/>
    </row>
    <row r="2" spans="1:26" ht="13.25" customHeight="1" thickBot="1">
      <c r="A2" s="145" t="s">
        <v>246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309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26" ht="13.25" customHeight="1">
      <c r="A3" s="26" t="s">
        <v>247</v>
      </c>
      <c r="B3" s="27">
        <v>40479.062253299999</v>
      </c>
      <c r="C3" s="27"/>
      <c r="D3" s="27"/>
      <c r="E3" s="27"/>
      <c r="F3" s="134" t="s">
        <v>310</v>
      </c>
      <c r="H3" s="28">
        <f>B3/B$3</f>
        <v>1</v>
      </c>
      <c r="I3" s="28"/>
      <c r="J3" s="28"/>
      <c r="K3" s="28"/>
    </row>
    <row r="4" spans="1:26" ht="13.25" customHeight="1">
      <c r="A4" s="79" t="s">
        <v>248</v>
      </c>
      <c r="B4" s="27">
        <f>B3*B94</f>
        <v>24287.437351979999</v>
      </c>
      <c r="C4" s="27"/>
      <c r="D4" s="27"/>
      <c r="E4" s="27"/>
      <c r="F4" s="134" t="s">
        <v>311</v>
      </c>
      <c r="H4" s="28">
        <f>B4/B3</f>
        <v>0.6</v>
      </c>
      <c r="I4" s="28"/>
      <c r="J4" s="28"/>
      <c r="K4" s="28"/>
    </row>
    <row r="5" spans="1:26" ht="13.25" customHeight="1">
      <c r="A5" s="79" t="s">
        <v>249</v>
      </c>
      <c r="B5" s="27">
        <f>B3*B95</f>
        <v>8622.0402599528989</v>
      </c>
      <c r="C5" s="27"/>
      <c r="D5" s="27"/>
      <c r="E5" s="27"/>
      <c r="F5" s="134" t="s">
        <v>312</v>
      </c>
      <c r="H5" s="28">
        <f>B5/B3</f>
        <v>0.21299999999999997</v>
      </c>
      <c r="I5" s="28"/>
      <c r="J5" s="28"/>
      <c r="K5" s="28"/>
    </row>
    <row r="6" spans="1:26" s="33" customFormat="1" ht="13.25" customHeight="1">
      <c r="A6" s="29" t="s">
        <v>117</v>
      </c>
      <c r="B6" s="30">
        <f>B4+B5</f>
        <v>32909.477611932896</v>
      </c>
      <c r="C6" s="30"/>
      <c r="D6" s="30"/>
      <c r="E6" s="30"/>
      <c r="F6" s="134"/>
      <c r="G6" s="31"/>
      <c r="H6" s="32">
        <f t="shared" ref="H6:H11" si="0">B6/B$3</f>
        <v>0.81299999999999994</v>
      </c>
      <c r="I6" s="32"/>
      <c r="J6" s="32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s="31" customFormat="1" ht="13.25" customHeight="1">
      <c r="A7" s="34" t="s">
        <v>250</v>
      </c>
      <c r="B7" s="35">
        <f>B3-B6</f>
        <v>7569.5846413671024</v>
      </c>
      <c r="C7" s="35"/>
      <c r="D7" s="36"/>
      <c r="E7" s="35"/>
      <c r="F7" s="134"/>
      <c r="H7" s="28">
        <f t="shared" si="0"/>
        <v>0.18700000000000006</v>
      </c>
      <c r="I7" s="28"/>
      <c r="J7" s="28"/>
      <c r="K7" s="28"/>
    </row>
    <row r="8" spans="1:26" ht="13.25" customHeight="1">
      <c r="A8" s="101" t="s">
        <v>251</v>
      </c>
      <c r="B8" s="30">
        <v>4050</v>
      </c>
      <c r="C8" s="30"/>
      <c r="D8" s="39"/>
      <c r="E8" s="30"/>
      <c r="F8" s="134" t="s">
        <v>313</v>
      </c>
      <c r="H8" s="38">
        <f t="shared" si="0"/>
        <v>0.1000517248808013</v>
      </c>
      <c r="I8" s="38"/>
      <c r="J8" s="38"/>
      <c r="K8" s="38"/>
      <c r="L8" s="31"/>
      <c r="M8" s="31"/>
    </row>
    <row r="9" spans="1:26" ht="13.25" customHeight="1">
      <c r="A9" s="26" t="s">
        <v>4</v>
      </c>
      <c r="B9" s="27">
        <f>B7-B8</f>
        <v>3519.5846413671024</v>
      </c>
      <c r="C9" s="27"/>
      <c r="D9" s="27"/>
      <c r="E9" s="27"/>
      <c r="F9" s="6"/>
      <c r="H9" s="28">
        <f t="shared" si="0"/>
        <v>8.6948275119198767E-2</v>
      </c>
      <c r="I9" s="28"/>
      <c r="J9" s="28"/>
      <c r="K9" s="28"/>
    </row>
    <row r="10" spans="1:26" ht="13.25" customHeight="1">
      <c r="A10" s="29" t="s">
        <v>252</v>
      </c>
      <c r="B10" s="30">
        <v>1560</v>
      </c>
      <c r="C10" s="30"/>
      <c r="D10" s="30"/>
      <c r="E10" s="30"/>
      <c r="F10" s="9" t="s">
        <v>314</v>
      </c>
      <c r="H10" s="32">
        <f t="shared" si="0"/>
        <v>3.8538442176308647E-2</v>
      </c>
      <c r="I10" s="32"/>
      <c r="J10" s="32"/>
      <c r="K10" s="32"/>
    </row>
    <row r="11" spans="1:26" ht="13.25" customHeight="1">
      <c r="A11" s="34" t="s">
        <v>253</v>
      </c>
      <c r="B11" s="35">
        <f>B9-B10</f>
        <v>1959.5846413671024</v>
      </c>
      <c r="C11" s="35"/>
      <c r="D11" s="36"/>
      <c r="E11" s="35"/>
      <c r="F11" s="6"/>
      <c r="H11" s="28">
        <f t="shared" si="0"/>
        <v>4.8409832942890127E-2</v>
      </c>
      <c r="I11" s="28"/>
      <c r="J11" s="28"/>
      <c r="K11" s="28"/>
    </row>
    <row r="12" spans="1:26" ht="13.25" customHeight="1">
      <c r="A12" s="34" t="s">
        <v>254</v>
      </c>
      <c r="B12" s="27">
        <v>0</v>
      </c>
      <c r="C12" s="27"/>
      <c r="D12" s="37"/>
      <c r="E12" s="27"/>
      <c r="F12" s="41"/>
      <c r="H12" s="28"/>
      <c r="I12" s="28"/>
      <c r="J12" s="28"/>
      <c r="K12" s="28"/>
    </row>
    <row r="13" spans="1:26" ht="13.25" customHeight="1">
      <c r="A13" s="29" t="s">
        <v>255</v>
      </c>
      <c r="B13" s="30">
        <v>829</v>
      </c>
      <c r="C13" s="30"/>
      <c r="D13" s="37"/>
      <c r="E13" s="30"/>
      <c r="F13" s="9" t="s">
        <v>315</v>
      </c>
      <c r="H13" s="32">
        <f>B13/B$3</f>
        <v>2.0479723438564017E-2</v>
      </c>
      <c r="I13" s="32"/>
      <c r="J13" s="32"/>
      <c r="K13" s="32"/>
    </row>
    <row r="14" spans="1:26" ht="13.25" customHeight="1">
      <c r="A14" s="79" t="s">
        <v>256</v>
      </c>
      <c r="B14" s="35">
        <f>B11+B12-B13</f>
        <v>1130.5846413671024</v>
      </c>
      <c r="C14" s="35"/>
      <c r="D14" s="35"/>
      <c r="E14" s="35"/>
      <c r="F14" s="41"/>
      <c r="H14" s="28">
        <f>B14/B$3</f>
        <v>2.7930109504326107E-2</v>
      </c>
      <c r="I14" s="28"/>
      <c r="J14" s="28"/>
      <c r="K14" s="28"/>
    </row>
    <row r="15" spans="1:26" ht="13.25" customHeight="1">
      <c r="A15" s="29" t="s">
        <v>257</v>
      </c>
      <c r="B15" s="30">
        <f>B14*B102</f>
        <v>282.64616034177561</v>
      </c>
      <c r="C15" s="30"/>
      <c r="D15" s="30"/>
      <c r="E15" s="30"/>
      <c r="F15" s="134" t="s">
        <v>316</v>
      </c>
      <c r="H15" s="32">
        <f>B15/B$3</f>
        <v>6.9825273760815267E-3</v>
      </c>
      <c r="I15" s="32"/>
      <c r="J15" s="32"/>
      <c r="K15" s="32"/>
    </row>
    <row r="16" spans="1:26" ht="13.25" customHeight="1">
      <c r="A16" s="4" t="s">
        <v>258</v>
      </c>
      <c r="B16" s="30">
        <f>B14-B15</f>
        <v>847.93848102532684</v>
      </c>
      <c r="C16" s="30"/>
      <c r="D16" s="30"/>
      <c r="E16" s="30"/>
      <c r="F16" s="41"/>
      <c r="H16" s="28">
        <f>B16/B$3</f>
        <v>2.0947582128244581E-2</v>
      </c>
      <c r="I16" s="28"/>
      <c r="J16" s="28"/>
      <c r="K16" s="28"/>
    </row>
    <row r="17" spans="1:10" ht="13.25" customHeight="1">
      <c r="E17" s="20"/>
    </row>
    <row r="18" spans="1:10" ht="13.25" customHeight="1" thickBot="1">
      <c r="A18" s="42" t="s">
        <v>259</v>
      </c>
      <c r="B18" s="43"/>
      <c r="C18" s="138"/>
      <c r="D18" s="139"/>
      <c r="E18" s="138"/>
      <c r="F18" s="45"/>
      <c r="G18" s="45"/>
      <c r="I18" s="23"/>
    </row>
    <row r="19" spans="1:10" ht="13.25" customHeight="1">
      <c r="A19" s="46" t="s">
        <v>260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10" ht="13.25" customHeight="1">
      <c r="A20" s="46" t="s">
        <v>261</v>
      </c>
      <c r="B20" s="48">
        <v>0.18700000000000006</v>
      </c>
      <c r="C20" s="48"/>
      <c r="D20" s="48"/>
      <c r="E20" s="48"/>
      <c r="F20" s="45"/>
      <c r="G20" s="45"/>
    </row>
    <row r="21" spans="1:10" ht="13.25" customHeight="1">
      <c r="A21" s="9" t="s">
        <v>262</v>
      </c>
      <c r="B21" s="10">
        <v>0.1000517248808013</v>
      </c>
      <c r="C21" s="10"/>
      <c r="D21" s="10"/>
      <c r="E21" s="10"/>
      <c r="F21" s="45"/>
      <c r="G21" s="45"/>
    </row>
    <row r="22" spans="1:10" ht="13.25" customHeight="1">
      <c r="A22" s="11" t="s">
        <v>263</v>
      </c>
      <c r="B22" s="10">
        <v>2.2727272727272707E-2</v>
      </c>
      <c r="C22" s="10"/>
      <c r="D22" s="10"/>
      <c r="E22" s="10"/>
      <c r="F22" s="45"/>
      <c r="G22" s="45"/>
    </row>
    <row r="23" spans="1:10" ht="13.25" customHeight="1">
      <c r="A23" s="46" t="s">
        <v>264</v>
      </c>
      <c r="B23" s="48">
        <v>8.6948275119198767E-2</v>
      </c>
      <c r="C23" s="48"/>
      <c r="D23" s="10"/>
      <c r="E23" s="10"/>
      <c r="F23" s="45"/>
      <c r="G23" s="45"/>
    </row>
    <row r="24" spans="1:10" ht="13.25" customHeight="1">
      <c r="A24" s="92" t="s">
        <v>265</v>
      </c>
      <c r="B24" s="47">
        <v>2.0947706515230907E-2</v>
      </c>
      <c r="C24" s="47"/>
      <c r="D24" s="10"/>
      <c r="E24" s="10"/>
      <c r="F24" s="45"/>
      <c r="G24" s="45"/>
      <c r="J24" s="45"/>
    </row>
    <row r="25" spans="1:10" ht="13.25" customHeight="1">
      <c r="A25" s="92" t="s">
        <v>266</v>
      </c>
      <c r="B25" s="48">
        <v>3.4551482502493562E-2</v>
      </c>
      <c r="C25" s="48"/>
      <c r="D25" s="48"/>
      <c r="E25" s="48"/>
      <c r="F25" s="45"/>
      <c r="G25" s="45"/>
      <c r="J25" s="45"/>
    </row>
    <row r="26" spans="1:10" ht="13.25" customHeight="1">
      <c r="A26" s="92" t="s">
        <v>267</v>
      </c>
      <c r="B26" s="48">
        <v>5.4406438558900573E-2</v>
      </c>
      <c r="C26" s="48"/>
      <c r="D26" s="48"/>
      <c r="E26" s="48"/>
      <c r="F26" s="45"/>
      <c r="G26" s="45"/>
      <c r="J26" s="45"/>
    </row>
    <row r="27" spans="1:10" ht="13.25" customHeight="1">
      <c r="A27" s="46" t="s">
        <v>268</v>
      </c>
      <c r="B27" s="93">
        <v>7.8E-2</v>
      </c>
      <c r="C27" s="93"/>
      <c r="D27" s="93"/>
      <c r="E27" s="93"/>
      <c r="F27" s="45"/>
      <c r="G27" s="45"/>
      <c r="J27" s="45"/>
    </row>
    <row r="28" spans="1:10" ht="13.25" customHeight="1">
      <c r="A28" s="46" t="s">
        <v>269</v>
      </c>
      <c r="B28" s="49">
        <v>2.363812437447558</v>
      </c>
      <c r="C28" s="49"/>
      <c r="D28" s="49"/>
      <c r="E28" s="49"/>
      <c r="F28" s="45"/>
      <c r="G28" s="45"/>
      <c r="J28" s="45"/>
    </row>
    <row r="29" spans="1:10" ht="13.25" customHeight="1">
      <c r="A29" s="46" t="s">
        <v>317</v>
      </c>
      <c r="B29" s="142">
        <f>B24/(B76-B24)</f>
        <v>4.2419297265137712E-2</v>
      </c>
      <c r="C29" s="142"/>
      <c r="D29" s="142"/>
      <c r="E29" s="142"/>
      <c r="F29" s="45"/>
      <c r="G29" s="45"/>
      <c r="J29" s="45"/>
    </row>
    <row r="30" spans="1:10" ht="13.25" customHeight="1">
      <c r="A30" s="46"/>
      <c r="B30" s="50"/>
      <c r="C30" s="50"/>
      <c r="D30" s="50"/>
      <c r="E30" s="45"/>
      <c r="F30" s="45"/>
      <c r="G30" s="45"/>
    </row>
    <row r="31" spans="1:10" ht="13.25" customHeight="1">
      <c r="A31" s="46"/>
      <c r="B31" s="50"/>
      <c r="C31" s="50"/>
      <c r="D31" s="50"/>
      <c r="E31" s="45"/>
      <c r="F31" s="45"/>
      <c r="G31" s="45"/>
    </row>
    <row r="32" spans="1:10" ht="13.25" customHeight="1">
      <c r="A32" s="19" t="s">
        <v>270</v>
      </c>
      <c r="B32" s="110" t="s">
        <v>107</v>
      </c>
      <c r="C32" s="111"/>
      <c r="D32" s="112" t="s">
        <v>108</v>
      </c>
      <c r="E32" s="113"/>
      <c r="F32" s="109" t="s">
        <v>276</v>
      </c>
    </row>
    <row r="33" spans="1:7" ht="13.25" customHeight="1" thickBot="1">
      <c r="A33" s="145" t="s">
        <v>246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318</v>
      </c>
    </row>
    <row r="34" spans="1:7" ht="13.25" customHeight="1">
      <c r="A34" s="26" t="s">
        <v>271</v>
      </c>
      <c r="B34" s="27">
        <v>120</v>
      </c>
      <c r="C34" s="27"/>
      <c r="D34" s="27"/>
      <c r="E34" s="27"/>
      <c r="F34" s="53"/>
      <c r="G34" s="46" t="s">
        <v>319</v>
      </c>
    </row>
    <row r="35" spans="1:7" ht="13.25" customHeight="1">
      <c r="A35" s="26" t="s">
        <v>12</v>
      </c>
      <c r="B35" s="27">
        <v>16902.863450666671</v>
      </c>
      <c r="C35" s="27"/>
      <c r="D35" s="27"/>
      <c r="E35" s="27"/>
      <c r="F35" s="53"/>
      <c r="G35" s="46" t="s">
        <v>320</v>
      </c>
    </row>
    <row r="36" spans="1:7" ht="13.25" customHeight="1">
      <c r="A36" s="26" t="s">
        <v>272</v>
      </c>
      <c r="B36" s="27">
        <v>10779.629728824</v>
      </c>
      <c r="C36" s="27"/>
      <c r="D36" s="27"/>
      <c r="E36" s="27"/>
      <c r="F36" s="53"/>
      <c r="G36" s="46" t="s">
        <v>320</v>
      </c>
    </row>
    <row r="37" spans="1:7" ht="13.25" customHeight="1">
      <c r="A37" s="40" t="s">
        <v>273</v>
      </c>
      <c r="B37" s="35">
        <v>27802.493179490673</v>
      </c>
      <c r="C37" s="35"/>
      <c r="D37" s="35"/>
      <c r="E37" s="35"/>
      <c r="F37" s="53"/>
    </row>
    <row r="38" spans="1:7" ht="13.25" customHeight="1">
      <c r="A38" s="29" t="s">
        <v>274</v>
      </c>
      <c r="B38" s="30">
        <v>15060</v>
      </c>
      <c r="C38" s="30"/>
      <c r="D38" s="30"/>
      <c r="E38" s="30"/>
      <c r="F38" s="53"/>
      <c r="G38" s="46" t="s">
        <v>145</v>
      </c>
    </row>
    <row r="39" spans="1:7" ht="13.25" customHeight="1">
      <c r="A39" s="29" t="s">
        <v>275</v>
      </c>
      <c r="B39" s="54">
        <v>42862.493179490673</v>
      </c>
      <c r="C39" s="54"/>
      <c r="D39" s="54"/>
      <c r="E39" s="54"/>
      <c r="F39" s="53"/>
    </row>
    <row r="40" spans="1:7" ht="13.25" customHeight="1">
      <c r="B40" s="20" t="s">
        <v>51</v>
      </c>
      <c r="D40" s="20" t="s">
        <v>51</v>
      </c>
      <c r="E40" s="20" t="s">
        <v>51</v>
      </c>
      <c r="F40" s="137"/>
    </row>
    <row r="41" spans="1:7" ht="13.25" customHeight="1">
      <c r="A41" s="19" t="s">
        <v>277</v>
      </c>
      <c r="B41" s="55"/>
      <c r="E41" s="20"/>
      <c r="F41" s="137"/>
    </row>
    <row r="42" spans="1:7" ht="13.25" customHeight="1">
      <c r="A42" s="40" t="s">
        <v>278</v>
      </c>
      <c r="B42" s="35">
        <v>4971.551975010253</v>
      </c>
      <c r="C42" s="35"/>
      <c r="D42" s="35"/>
      <c r="E42" s="35"/>
      <c r="F42" s="53"/>
      <c r="G42" s="46" t="s">
        <v>321</v>
      </c>
    </row>
    <row r="43" spans="1:7" ht="13.25" customHeight="1">
      <c r="A43" s="26" t="s">
        <v>279</v>
      </c>
      <c r="B43" s="27">
        <v>962.29121850000013</v>
      </c>
      <c r="C43" s="27"/>
      <c r="D43" s="27"/>
      <c r="E43" s="27"/>
      <c r="F43" s="53"/>
      <c r="G43" s="46" t="s">
        <v>322</v>
      </c>
    </row>
    <row r="44" spans="1:7" ht="13.25" customHeight="1">
      <c r="A44" s="56" t="s">
        <v>280</v>
      </c>
      <c r="B44" s="27">
        <v>911.13637413739866</v>
      </c>
      <c r="C44" s="27"/>
      <c r="D44" s="27"/>
      <c r="E44" s="27"/>
      <c r="F44" s="53"/>
      <c r="G44" s="46" t="s">
        <v>322</v>
      </c>
    </row>
    <row r="45" spans="1:7" ht="13.25" customHeight="1">
      <c r="A45" s="29" t="s">
        <v>281</v>
      </c>
      <c r="B45" s="27">
        <v>9278.1190586570447</v>
      </c>
      <c r="C45" s="27"/>
      <c r="D45" s="27"/>
      <c r="E45" s="27"/>
      <c r="F45" s="53"/>
      <c r="G45" s="46" t="s">
        <v>367</v>
      </c>
    </row>
    <row r="46" spans="1:7" ht="13.25" customHeight="1">
      <c r="A46" s="96" t="s">
        <v>282</v>
      </c>
      <c r="B46" s="35">
        <v>16123.098626304698</v>
      </c>
      <c r="C46" s="36"/>
      <c r="D46" s="35"/>
      <c r="E46" s="35"/>
      <c r="F46" s="53"/>
      <c r="G46" s="46"/>
    </row>
    <row r="47" spans="1:7" ht="13.25" customHeight="1">
      <c r="A47" s="34" t="s">
        <v>283</v>
      </c>
      <c r="B47" s="27">
        <v>1350</v>
      </c>
      <c r="C47" s="37"/>
      <c r="D47" s="27"/>
      <c r="E47" s="27"/>
      <c r="F47" s="53"/>
      <c r="G47" s="46" t="s">
        <v>324</v>
      </c>
    </row>
    <row r="48" spans="1:7" ht="13.25" customHeight="1">
      <c r="A48" s="95" t="s">
        <v>284</v>
      </c>
      <c r="B48" s="27">
        <v>24541.451037092091</v>
      </c>
      <c r="C48" s="37"/>
      <c r="D48" s="27"/>
      <c r="E48" s="27"/>
      <c r="F48" s="53"/>
      <c r="G48" s="46" t="s">
        <v>325</v>
      </c>
    </row>
    <row r="49" spans="1:7" ht="13.25" customHeight="1">
      <c r="A49" s="80" t="s">
        <v>285</v>
      </c>
      <c r="B49" s="27">
        <v>847.9435160938898</v>
      </c>
      <c r="C49" s="37"/>
      <c r="D49" s="27"/>
      <c r="E49" s="27"/>
      <c r="F49" s="53"/>
      <c r="G49" s="46"/>
    </row>
    <row r="50" spans="1:7" ht="13.25" customHeight="1">
      <c r="A50" s="97" t="s">
        <v>286</v>
      </c>
      <c r="B50" s="30">
        <v>25389.394553185979</v>
      </c>
      <c r="C50" s="39"/>
      <c r="D50" s="30"/>
      <c r="E50" s="30"/>
      <c r="F50" s="53"/>
    </row>
    <row r="51" spans="1:7" ht="13.25" customHeight="1">
      <c r="A51" s="57" t="s">
        <v>287</v>
      </c>
      <c r="B51" s="54">
        <v>42862.493179490673</v>
      </c>
      <c r="C51" s="54"/>
      <c r="D51" s="54"/>
      <c r="E51" s="54"/>
      <c r="F51" s="137"/>
    </row>
    <row r="52" spans="1:7" ht="13.25" customHeight="1">
      <c r="A52" s="58"/>
      <c r="B52" s="37"/>
      <c r="C52" s="37"/>
      <c r="D52" s="37"/>
      <c r="E52" s="37"/>
    </row>
    <row r="53" spans="1:7" ht="13.25" customHeight="1">
      <c r="A53" s="46" t="s">
        <v>288</v>
      </c>
      <c r="B53" s="69">
        <v>25378.960968504001</v>
      </c>
      <c r="C53" s="69"/>
      <c r="D53" s="69"/>
      <c r="E53" s="69"/>
      <c r="F53" s="70"/>
    </row>
    <row r="54" spans="1:7" ht="13.5" customHeight="1">
      <c r="A54" s="46" t="s">
        <v>289</v>
      </c>
      <c r="B54" s="69">
        <v>0</v>
      </c>
      <c r="C54" s="69"/>
      <c r="D54" s="69"/>
      <c r="E54" s="69"/>
      <c r="F54" s="45"/>
    </row>
    <row r="55" spans="1:7" ht="13.5" customHeight="1">
      <c r="A55" s="61"/>
      <c r="B55" s="59"/>
      <c r="C55" s="59"/>
      <c r="D55" s="59"/>
      <c r="E55" s="59"/>
      <c r="F55" s="98" t="s">
        <v>276</v>
      </c>
    </row>
    <row r="56" spans="1:7" ht="15" customHeight="1" thickBot="1">
      <c r="A56" s="62" t="s">
        <v>290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7" ht="13.25" customHeight="1">
      <c r="A57" s="46" t="s">
        <v>291</v>
      </c>
      <c r="B57" s="64">
        <f>B34-B113</f>
        <v>120</v>
      </c>
      <c r="C57" s="64"/>
      <c r="D57" s="64"/>
      <c r="E57" s="64"/>
      <c r="F57" s="53"/>
    </row>
    <row r="58" spans="1:7" ht="13.25" customHeight="1">
      <c r="A58" s="65" t="s">
        <v>292</v>
      </c>
      <c r="B58" s="66">
        <f>B113+B35+B36-B42-B43-B44</f>
        <v>20837.513611843024</v>
      </c>
      <c r="C58" s="66"/>
      <c r="D58" s="66"/>
      <c r="E58" s="66"/>
      <c r="F58" s="53"/>
    </row>
    <row r="59" spans="1:7" ht="13.25" customHeight="1">
      <c r="A59" s="65" t="s">
        <v>293</v>
      </c>
      <c r="B59" s="67">
        <f>B38</f>
        <v>15060</v>
      </c>
      <c r="C59" s="67"/>
      <c r="D59" s="67"/>
      <c r="E59" s="67"/>
      <c r="F59" s="53"/>
    </row>
    <row r="60" spans="1:7" ht="13.25" customHeight="1">
      <c r="A60" s="65" t="s">
        <v>294</v>
      </c>
      <c r="B60" s="66">
        <f>B57+B58+B59</f>
        <v>36017.513611843024</v>
      </c>
      <c r="C60" s="66"/>
      <c r="D60" s="66"/>
      <c r="E60" s="66"/>
      <c r="F60" s="53"/>
    </row>
    <row r="61" spans="1:7" ht="13.25" customHeight="1">
      <c r="A61" s="65"/>
      <c r="B61" s="66"/>
      <c r="C61" s="66"/>
      <c r="D61" s="66"/>
      <c r="E61" s="66"/>
      <c r="F61" s="53"/>
    </row>
    <row r="62" spans="1:7" ht="13.25" customHeight="1">
      <c r="A62" s="65" t="s">
        <v>295</v>
      </c>
      <c r="B62" s="66">
        <f>B45+B47</f>
        <v>10628.119058657045</v>
      </c>
      <c r="C62" s="66"/>
      <c r="D62" s="66"/>
      <c r="E62" s="66"/>
      <c r="F62" s="53"/>
    </row>
    <row r="63" spans="1:7" ht="13.25" customHeight="1">
      <c r="A63" s="65" t="s">
        <v>296</v>
      </c>
      <c r="B63" s="67">
        <f>B50</f>
        <v>25389.394553185979</v>
      </c>
      <c r="C63" s="67"/>
      <c r="D63" s="67"/>
      <c r="E63" s="67"/>
      <c r="F63" s="53"/>
    </row>
    <row r="64" spans="1:7" ht="13.25" customHeight="1">
      <c r="A64" s="65" t="s">
        <v>297</v>
      </c>
      <c r="B64" s="66">
        <f>B62+B63</f>
        <v>36017.513611843024</v>
      </c>
      <c r="C64" s="66"/>
      <c r="D64" s="66"/>
      <c r="E64" s="66"/>
      <c r="F64" s="53"/>
    </row>
    <row r="65" spans="1:6" ht="13.25" customHeight="1">
      <c r="A65" s="65"/>
      <c r="B65" s="66"/>
      <c r="C65" s="66"/>
      <c r="D65" s="66"/>
      <c r="E65" s="66"/>
      <c r="F65" s="53"/>
    </row>
    <row r="66" spans="1:6" ht="13.25" customHeight="1" thickBot="1">
      <c r="A66" s="62" t="s">
        <v>298</v>
      </c>
      <c r="B66" s="68"/>
      <c r="C66" s="68"/>
      <c r="D66" s="68"/>
      <c r="E66" s="68"/>
      <c r="F66" s="53"/>
    </row>
    <row r="67" spans="1:6" ht="13.25" customHeight="1">
      <c r="A67" s="46" t="s">
        <v>20</v>
      </c>
      <c r="B67" s="69">
        <f>B58</f>
        <v>20837.513611843024</v>
      </c>
      <c r="C67" s="69"/>
      <c r="D67" s="69"/>
      <c r="E67" s="69"/>
      <c r="F67" s="53"/>
    </row>
    <row r="68" spans="1:6" ht="13.25" customHeight="1">
      <c r="A68" s="46" t="s">
        <v>299</v>
      </c>
      <c r="B68" s="67">
        <f>B47+B50-B38</f>
        <v>11679.394553185979</v>
      </c>
      <c r="C68" s="67"/>
      <c r="D68" s="67"/>
      <c r="E68" s="67"/>
      <c r="F68" s="53"/>
    </row>
    <row r="69" spans="1:6" ht="13.25" customHeight="1">
      <c r="A69" s="44" t="s">
        <v>300</v>
      </c>
      <c r="B69" s="66">
        <f>B68-B67</f>
        <v>-9158.1190586570447</v>
      </c>
      <c r="C69" s="66"/>
      <c r="D69" s="66"/>
      <c r="E69" s="66"/>
      <c r="F69" s="53"/>
    </row>
    <row r="70" spans="1:6" ht="13.25" customHeight="1">
      <c r="A70" s="44" t="s">
        <v>301</v>
      </c>
      <c r="B70" s="69"/>
      <c r="C70" s="69"/>
      <c r="D70" s="69"/>
      <c r="E70" s="69"/>
    </row>
    <row r="71" spans="1:6" ht="13.25" customHeight="1">
      <c r="B71" s="59"/>
      <c r="C71" s="59"/>
      <c r="D71" s="59"/>
      <c r="E71" s="59"/>
    </row>
    <row r="72" spans="1:6" ht="13.25" customHeight="1" thickBot="1">
      <c r="A72" s="62" t="s">
        <v>302</v>
      </c>
      <c r="E72" s="20"/>
    </row>
    <row r="73" spans="1:6" ht="13.25" customHeight="1">
      <c r="A73" s="46" t="s">
        <v>303</v>
      </c>
      <c r="B73" s="69">
        <f>B35/B3*365</f>
        <v>152.41324319439667</v>
      </c>
      <c r="C73" s="69"/>
      <c r="D73" s="69"/>
      <c r="E73" s="69"/>
      <c r="F73" s="70"/>
    </row>
    <row r="74" spans="1:6" ht="13.25" customHeight="1">
      <c r="A74" s="46" t="s">
        <v>304</v>
      </c>
      <c r="B74" s="69">
        <f>B36/B4*365</f>
        <v>162</v>
      </c>
      <c r="C74" s="69"/>
      <c r="D74" s="69"/>
      <c r="E74" s="69"/>
      <c r="F74" s="70"/>
    </row>
    <row r="75" spans="1:6" ht="13.25" customHeight="1">
      <c r="A75" s="46" t="s">
        <v>305</v>
      </c>
      <c r="B75" s="69">
        <f>B42/B53*365</f>
        <v>71.500818064645429</v>
      </c>
      <c r="C75" s="69"/>
      <c r="D75" s="69"/>
      <c r="E75" s="69"/>
    </row>
    <row r="76" spans="1:6" ht="13.25" customHeight="1">
      <c r="A76" s="46" t="s">
        <v>306</v>
      </c>
      <c r="B76" s="47">
        <f>B67/B3</f>
        <v>0.5147726368128569</v>
      </c>
      <c r="C76" s="47"/>
      <c r="D76" s="47"/>
      <c r="E76" s="47"/>
    </row>
    <row r="77" spans="1:6" ht="13.25" customHeight="1">
      <c r="A77" s="46" t="s">
        <v>307</v>
      </c>
      <c r="B77" s="71">
        <f>B62/B9</f>
        <v>3.0197083297104039</v>
      </c>
      <c r="C77" s="71"/>
      <c r="D77" s="71"/>
      <c r="E77" s="71"/>
    </row>
    <row r="78" spans="1:6" ht="13.25" customHeight="1">
      <c r="A78" s="46" t="s">
        <v>308</v>
      </c>
      <c r="B78" s="100">
        <f>B62/B16</f>
        <v>12.534068563329651</v>
      </c>
      <c r="C78" s="100"/>
      <c r="D78" s="100"/>
      <c r="E78" s="100"/>
    </row>
    <row r="79" spans="1:6" ht="13.25" customHeight="1">
      <c r="A79" s="46"/>
      <c r="B79" s="100"/>
      <c r="C79" s="100"/>
      <c r="D79" s="100"/>
      <c r="E79" s="100"/>
    </row>
    <row r="80" spans="1:6" ht="13.25" customHeight="1">
      <c r="A80" s="41" t="s">
        <v>356</v>
      </c>
      <c r="B80" s="108">
        <f t="shared" ref="B80:E81" si="1">B35/B$3</f>
        <v>0.41757052929971689</v>
      </c>
      <c r="C80" s="108" t="e">
        <f t="shared" si="1"/>
        <v>#DIV/0!</v>
      </c>
      <c r="D80" s="108" t="e">
        <f t="shared" si="1"/>
        <v>#DIV/0!</v>
      </c>
      <c r="E80" s="108" t="e">
        <f t="shared" si="1"/>
        <v>#DIV/0!</v>
      </c>
    </row>
    <row r="81" spans="1:11" ht="13.25" customHeight="1">
      <c r="A81" s="41" t="s">
        <v>355</v>
      </c>
      <c r="B81" s="108">
        <f t="shared" si="1"/>
        <v>0.26630136986301373</v>
      </c>
      <c r="C81" s="108" t="e">
        <f t="shared" si="1"/>
        <v>#DIV/0!</v>
      </c>
      <c r="D81" s="108" t="e">
        <f t="shared" si="1"/>
        <v>#DIV/0!</v>
      </c>
      <c r="E81" s="108" t="e">
        <f t="shared" si="1"/>
        <v>#DIV/0!</v>
      </c>
    </row>
    <row r="82" spans="1:11" ht="13.25" customHeight="1">
      <c r="A82" s="41" t="s">
        <v>357</v>
      </c>
      <c r="B82" s="108">
        <f>B42/B3</f>
        <v>0.12281786430477287</v>
      </c>
      <c r="C82" s="108" t="e">
        <f>C42/C3</f>
        <v>#DIV/0!</v>
      </c>
      <c r="D82" s="108" t="e">
        <f>D42/D3</f>
        <v>#DIV/0!</v>
      </c>
      <c r="E82" s="108" t="e">
        <f>E42/E3</f>
        <v>#DIV/0!</v>
      </c>
    </row>
    <row r="83" spans="1:11" ht="13.25" customHeight="1">
      <c r="A83" s="41" t="s">
        <v>360</v>
      </c>
      <c r="B83" s="108">
        <f>(B43+B44)/B3</f>
        <v>4.6281398045100966E-2</v>
      </c>
      <c r="C83" s="108" t="e">
        <f>(C43+C44)/C3</f>
        <v>#DIV/0!</v>
      </c>
      <c r="D83" s="108" t="e">
        <f>(D43+D44)/D3</f>
        <v>#DIV/0!</v>
      </c>
      <c r="E83" s="136" t="e">
        <f>(E43+E44)/E3</f>
        <v>#DIV/0!</v>
      </c>
    </row>
    <row r="84" spans="1:11" ht="13.25" customHeight="1">
      <c r="A84" s="41" t="s">
        <v>361</v>
      </c>
      <c r="B84" s="72">
        <f>B80+B81-B82-B83</f>
        <v>0.51477263681285679</v>
      </c>
      <c r="C84" s="72" t="e">
        <f>C80+C81-C82-C83</f>
        <v>#DIV/0!</v>
      </c>
      <c r="D84" s="72" t="e">
        <f>D80+D81-D82-D83</f>
        <v>#DIV/0!</v>
      </c>
      <c r="E84" s="72" t="e">
        <f>E80+E81-E82-E83</f>
        <v>#DIV/0!</v>
      </c>
    </row>
    <row r="85" spans="1:11" ht="13.25" customHeight="1">
      <c r="A85" s="46"/>
      <c r="B85" s="100"/>
      <c r="C85" s="100"/>
      <c r="D85" s="100"/>
      <c r="E85" s="100"/>
    </row>
    <row r="86" spans="1:11" ht="13.25" customHeight="1">
      <c r="A86" s="46"/>
      <c r="B86" s="100"/>
      <c r="C86" s="100"/>
      <c r="D86" s="100"/>
      <c r="E86" s="100"/>
    </row>
    <row r="87" spans="1:11" ht="13.25" customHeight="1">
      <c r="A87" s="46"/>
      <c r="B87" s="100"/>
      <c r="C87" s="100"/>
      <c r="D87" s="100"/>
      <c r="E87" s="100"/>
    </row>
    <row r="88" spans="1:11" ht="13.25" customHeight="1">
      <c r="A88" s="46"/>
      <c r="B88" s="100"/>
      <c r="C88" s="100"/>
      <c r="D88" s="100"/>
      <c r="E88" s="100"/>
    </row>
    <row r="89" spans="1:11" ht="11.25" customHeight="1">
      <c r="B89" s="72"/>
      <c r="C89" s="72"/>
      <c r="D89" s="72"/>
    </row>
    <row r="90" spans="1:11" ht="11.25" customHeight="1">
      <c r="A90" s="61" t="s">
        <v>334</v>
      </c>
      <c r="B90" s="59"/>
      <c r="D90" s="59"/>
    </row>
    <row r="91" spans="1:11" ht="11.25" customHeight="1">
      <c r="A91" s="61" t="s">
        <v>335</v>
      </c>
      <c r="B91" s="73"/>
      <c r="C91" s="73"/>
      <c r="D91" s="73"/>
    </row>
    <row r="92" spans="1:11" ht="11.25" customHeight="1">
      <c r="A92" s="61" t="s">
        <v>336</v>
      </c>
    </row>
    <row r="93" spans="1:11" ht="11.25" customHeight="1">
      <c r="A93" s="61" t="s">
        <v>337</v>
      </c>
      <c r="B93" s="122"/>
      <c r="C93" s="123">
        <v>0.2</v>
      </c>
      <c r="D93" s="123">
        <v>0.2</v>
      </c>
      <c r="E93" s="123">
        <v>0.1</v>
      </c>
      <c r="F93" s="83"/>
      <c r="G93" s="78"/>
      <c r="H93" s="78"/>
      <c r="I93" s="78"/>
      <c r="J93" s="78"/>
      <c r="K93" s="78"/>
    </row>
    <row r="94" spans="1:11" ht="11.25" customHeight="1">
      <c r="A94" s="61" t="s">
        <v>339</v>
      </c>
      <c r="B94" s="124">
        <v>0.6</v>
      </c>
      <c r="C94" s="124">
        <v>0.6</v>
      </c>
      <c r="D94" s="124">
        <v>0.6</v>
      </c>
      <c r="E94" s="124">
        <v>0.6</v>
      </c>
      <c r="F94" s="83"/>
      <c r="G94" s="78"/>
      <c r="H94" s="78"/>
      <c r="I94" s="78"/>
      <c r="J94" s="78"/>
      <c r="K94" s="78"/>
    </row>
    <row r="95" spans="1:11" ht="11.25" customHeight="1">
      <c r="A95" s="61" t="s">
        <v>338</v>
      </c>
      <c r="B95" s="125">
        <v>0.21299999999999999</v>
      </c>
      <c r="C95" s="125">
        <v>0.2</v>
      </c>
      <c r="D95" s="125">
        <v>0.2</v>
      </c>
      <c r="E95" s="125">
        <v>0.2</v>
      </c>
      <c r="F95" s="83"/>
      <c r="G95" s="78"/>
      <c r="H95" s="78"/>
      <c r="I95" s="78"/>
      <c r="J95" s="78"/>
      <c r="K95" s="78"/>
    </row>
    <row r="96" spans="1:11" ht="11.25" customHeight="1">
      <c r="A96" s="74" t="s">
        <v>340</v>
      </c>
      <c r="B96" s="125"/>
      <c r="C96" s="125"/>
      <c r="D96" s="125"/>
      <c r="E96" s="126"/>
      <c r="F96" s="83"/>
      <c r="G96" s="78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G97" s="78"/>
      <c r="H97" s="78"/>
      <c r="I97" s="78"/>
      <c r="J97" s="78"/>
      <c r="K97" s="78"/>
    </row>
    <row r="98" spans="1:11" ht="11.25" customHeight="1">
      <c r="A98" s="61" t="s">
        <v>341</v>
      </c>
      <c r="B98" s="127"/>
      <c r="C98" s="124">
        <v>9.8360655737705027E-2</v>
      </c>
      <c r="D98" s="124">
        <v>9.8360655737705027E-2</v>
      </c>
      <c r="E98" s="124">
        <v>9.8360655737705027E-2</v>
      </c>
      <c r="F98" s="83"/>
      <c r="G98" s="78"/>
      <c r="H98" s="78"/>
      <c r="I98" s="78"/>
      <c r="J98" s="78"/>
      <c r="K98" s="78"/>
    </row>
    <row r="99" spans="1:11" ht="11.25" customHeight="1">
      <c r="A99" s="61" t="s">
        <v>342</v>
      </c>
      <c r="B99" s="128">
        <v>7.8E-2</v>
      </c>
      <c r="C99" s="128">
        <v>0.08</v>
      </c>
      <c r="D99" s="128">
        <v>0.08</v>
      </c>
      <c r="E99" s="128">
        <v>0.08</v>
      </c>
      <c r="F99" s="86"/>
    </row>
    <row r="100" spans="1:11" ht="11.25" customHeight="1">
      <c r="A100" s="61" t="s">
        <v>343</v>
      </c>
      <c r="B100" s="125"/>
      <c r="C100" s="129"/>
      <c r="D100" s="129"/>
      <c r="E100" s="129"/>
      <c r="F100" s="86"/>
    </row>
    <row r="101" spans="1:11" ht="11.25" customHeight="1">
      <c r="A101" s="61" t="s">
        <v>344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11" ht="11.25" customHeight="1">
      <c r="A102" s="61" t="s">
        <v>257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11" ht="11.25" customHeight="1">
      <c r="A103" s="61"/>
      <c r="B103" s="130"/>
      <c r="C103" s="131"/>
      <c r="D103" s="131"/>
      <c r="E103" s="126"/>
      <c r="F103" s="86"/>
    </row>
    <row r="104" spans="1:11" ht="11.25" customHeight="1">
      <c r="A104" s="61" t="s">
        <v>345</v>
      </c>
      <c r="B104" s="126"/>
      <c r="C104" s="126"/>
      <c r="D104" s="126"/>
      <c r="E104" s="126"/>
      <c r="F104" s="86"/>
    </row>
    <row r="105" spans="1:11" ht="11.25" customHeight="1">
      <c r="A105" s="61" t="s">
        <v>346</v>
      </c>
      <c r="B105" s="132">
        <v>152</v>
      </c>
      <c r="C105" s="132">
        <v>150</v>
      </c>
      <c r="D105" s="132">
        <v>150</v>
      </c>
      <c r="E105" s="132">
        <v>150</v>
      </c>
      <c r="F105" s="86"/>
    </row>
    <row r="106" spans="1:11" ht="11.25" customHeight="1">
      <c r="A106" s="61" t="s">
        <v>347</v>
      </c>
      <c r="B106" s="132">
        <v>162</v>
      </c>
      <c r="C106" s="132">
        <v>150</v>
      </c>
      <c r="D106" s="132">
        <v>150</v>
      </c>
      <c r="E106" s="132">
        <v>150</v>
      </c>
      <c r="F106" s="86"/>
    </row>
    <row r="107" spans="1:11" ht="11.25" customHeight="1">
      <c r="A107" s="61" t="s">
        <v>348</v>
      </c>
      <c r="B107" s="133"/>
      <c r="C107" s="133">
        <v>1600</v>
      </c>
      <c r="D107" s="133">
        <v>1600</v>
      </c>
      <c r="E107" s="133">
        <v>1600</v>
      </c>
      <c r="F107" s="86"/>
    </row>
    <row r="108" spans="1:11" ht="11.25" customHeight="1">
      <c r="A108" s="75" t="s">
        <v>349</v>
      </c>
      <c r="B108" s="132">
        <v>72</v>
      </c>
      <c r="C108" s="132">
        <v>70</v>
      </c>
      <c r="D108" s="132">
        <v>70</v>
      </c>
      <c r="E108" s="132">
        <v>70</v>
      </c>
      <c r="F108" s="86"/>
    </row>
    <row r="109" spans="1:11" ht="11.25" customHeight="1">
      <c r="A109" s="61" t="s">
        <v>350</v>
      </c>
      <c r="B109" s="132"/>
      <c r="C109" s="124">
        <v>0.02</v>
      </c>
      <c r="D109" s="124">
        <v>0.02</v>
      </c>
      <c r="E109" s="124">
        <v>0.02</v>
      </c>
      <c r="F109" s="86"/>
    </row>
    <row r="110" spans="1:11" ht="11.25" customHeight="1">
      <c r="A110" s="61" t="s">
        <v>351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11" ht="11.25" customHeight="1">
      <c r="A111" s="61" t="s">
        <v>352</v>
      </c>
      <c r="B111" s="133">
        <v>-150</v>
      </c>
      <c r="C111" s="133">
        <v>-150</v>
      </c>
      <c r="D111" s="133">
        <v>-150</v>
      </c>
      <c r="E111" s="133">
        <v>-150</v>
      </c>
      <c r="F111" s="86"/>
    </row>
    <row r="112" spans="1:11" ht="11.25" customHeight="1">
      <c r="A112" s="61" t="s">
        <v>353</v>
      </c>
      <c r="B112" s="133">
        <v>0</v>
      </c>
      <c r="C112" s="133">
        <v>0</v>
      </c>
      <c r="D112" s="133">
        <v>0</v>
      </c>
      <c r="E112" s="126"/>
      <c r="F112" s="86"/>
    </row>
    <row r="113" spans="1:7" ht="11.25" customHeight="1">
      <c r="A113" s="61" t="s">
        <v>235</v>
      </c>
      <c r="B113" s="133">
        <v>0</v>
      </c>
      <c r="C113" s="133">
        <v>0</v>
      </c>
      <c r="D113" s="133">
        <v>0</v>
      </c>
      <c r="E113" s="126"/>
      <c r="F113" s="86"/>
    </row>
    <row r="114" spans="1:7" ht="11.25" customHeight="1">
      <c r="A114" s="61" t="s">
        <v>354</v>
      </c>
      <c r="B114" s="86"/>
      <c r="C114" s="86"/>
      <c r="D114" s="86"/>
      <c r="E114" s="86"/>
      <c r="F114" s="86"/>
    </row>
    <row r="115" spans="1:7" ht="11.25" customHeight="1">
      <c r="A115" s="22"/>
      <c r="B115" s="86"/>
      <c r="C115" s="86"/>
      <c r="D115" s="86"/>
      <c r="E115" s="86"/>
      <c r="F115" s="86"/>
    </row>
    <row r="116" spans="1:7" ht="11.25" customHeight="1">
      <c r="A116" s="22"/>
      <c r="B116" s="86"/>
      <c r="C116" s="86"/>
      <c r="D116" s="86"/>
      <c r="E116" s="86"/>
      <c r="F116" s="86"/>
      <c r="G116" s="106" t="s">
        <v>276</v>
      </c>
    </row>
    <row r="117" spans="1:7" ht="13.5" customHeight="1">
      <c r="A117" s="104" t="s">
        <v>328</v>
      </c>
      <c r="B117" s="105">
        <v>2006</v>
      </c>
      <c r="C117" s="105">
        <v>2007</v>
      </c>
      <c r="D117" s="105">
        <v>2008</v>
      </c>
      <c r="E117" s="105">
        <v>2009</v>
      </c>
      <c r="G117" s="107" t="s">
        <v>127</v>
      </c>
    </row>
    <row r="118" spans="1:7" ht="13.5" customHeight="1">
      <c r="A118" s="41" t="s">
        <v>291</v>
      </c>
      <c r="B118" s="76">
        <f t="shared" ref="B118:E120" si="2">B57/1000</f>
        <v>0.12</v>
      </c>
      <c r="C118" s="76">
        <f t="shared" si="2"/>
        <v>0</v>
      </c>
      <c r="D118" s="76">
        <f t="shared" si="2"/>
        <v>0</v>
      </c>
      <c r="E118" s="76">
        <f t="shared" si="2"/>
        <v>0</v>
      </c>
      <c r="G118" s="59" t="e">
        <f>#REF!-C118</f>
        <v>#REF!</v>
      </c>
    </row>
    <row r="119" spans="1:7" ht="13.5" customHeight="1">
      <c r="A119" s="58" t="s">
        <v>362</v>
      </c>
      <c r="B119" s="76">
        <f t="shared" si="2"/>
        <v>20.837513611843022</v>
      </c>
      <c r="C119" s="76">
        <f t="shared" si="2"/>
        <v>0</v>
      </c>
      <c r="D119" s="76">
        <f t="shared" si="2"/>
        <v>0</v>
      </c>
      <c r="E119" s="76">
        <f t="shared" si="2"/>
        <v>0</v>
      </c>
      <c r="G119" s="59" t="e">
        <f>#REF!-C119</f>
        <v>#REF!</v>
      </c>
    </row>
    <row r="120" spans="1:7" ht="13.5" customHeight="1">
      <c r="A120" s="58" t="s">
        <v>363</v>
      </c>
      <c r="B120" s="103">
        <f t="shared" si="2"/>
        <v>15.06</v>
      </c>
      <c r="C120" s="103">
        <f t="shared" si="2"/>
        <v>0</v>
      </c>
      <c r="D120" s="103">
        <f t="shared" si="2"/>
        <v>0</v>
      </c>
      <c r="E120" s="103">
        <f t="shared" si="2"/>
        <v>0</v>
      </c>
      <c r="G120" s="59" t="e">
        <f>#REF!-C120</f>
        <v>#REF!</v>
      </c>
    </row>
    <row r="121" spans="1:7" ht="13.5" customHeight="1">
      <c r="A121" s="58" t="s">
        <v>364</v>
      </c>
      <c r="B121" s="37">
        <f>B118+B119+B120</f>
        <v>36.017513611843022</v>
      </c>
      <c r="C121" s="37">
        <f>C118+C119+C120</f>
        <v>0</v>
      </c>
      <c r="D121" s="37">
        <f>D118+D119+D120</f>
        <v>0</v>
      </c>
      <c r="E121" s="37">
        <f>E118+E119+E120</f>
        <v>0</v>
      </c>
      <c r="G121" s="59"/>
    </row>
    <row r="122" spans="1:7" ht="13.5" customHeight="1">
      <c r="A122" s="58"/>
      <c r="B122" s="37"/>
      <c r="C122" s="37"/>
      <c r="D122" s="37"/>
      <c r="E122" s="37"/>
      <c r="G122" s="59"/>
    </row>
    <row r="123" spans="1:7" ht="13.5" customHeight="1">
      <c r="A123" s="58" t="s">
        <v>365</v>
      </c>
      <c r="B123" s="37">
        <f t="shared" ref="B123:E124" si="3">B62/1000</f>
        <v>10.628119058657045</v>
      </c>
      <c r="C123" s="37">
        <f t="shared" si="3"/>
        <v>0</v>
      </c>
      <c r="D123" s="37">
        <f t="shared" si="3"/>
        <v>0</v>
      </c>
      <c r="E123" s="37">
        <f t="shared" si="3"/>
        <v>0</v>
      </c>
      <c r="G123" s="59" t="e">
        <f>#REF!-C123</f>
        <v>#REF!</v>
      </c>
    </row>
    <row r="124" spans="1:7" ht="13.5" customHeight="1">
      <c r="A124" s="58" t="s">
        <v>296</v>
      </c>
      <c r="B124" s="39">
        <f t="shared" si="3"/>
        <v>25.38939455318598</v>
      </c>
      <c r="C124" s="39">
        <f t="shared" si="3"/>
        <v>0</v>
      </c>
      <c r="D124" s="39">
        <f t="shared" si="3"/>
        <v>0</v>
      </c>
      <c r="E124" s="39">
        <f t="shared" si="3"/>
        <v>0</v>
      </c>
      <c r="G124" s="59" t="e">
        <f>#REF!-C124</f>
        <v>#REF!</v>
      </c>
    </row>
    <row r="125" spans="1:7" ht="13.5" customHeight="1">
      <c r="A125" s="58" t="s">
        <v>297</v>
      </c>
      <c r="B125" s="37">
        <f>B123+B124</f>
        <v>36.017513611843029</v>
      </c>
      <c r="C125" s="37">
        <f>C123+C124</f>
        <v>0</v>
      </c>
      <c r="D125" s="37">
        <f>D123+D124</f>
        <v>0</v>
      </c>
      <c r="E125" s="37">
        <f>E123+E124</f>
        <v>0</v>
      </c>
      <c r="G125" s="20"/>
    </row>
    <row r="126" spans="1:7" ht="11.25" customHeight="1">
      <c r="A126" s="65"/>
      <c r="B126" s="66"/>
      <c r="C126" s="66"/>
      <c r="D126" s="66"/>
      <c r="E126" s="66"/>
      <c r="G126" s="69"/>
    </row>
    <row r="127" spans="1:7" ht="11.25" customHeight="1"/>
    <row r="128" spans="1:7" ht="11.25" customHeight="1">
      <c r="B128" s="86"/>
      <c r="C128" s="86"/>
      <c r="D128" s="86"/>
      <c r="E128" s="86"/>
      <c r="F128" s="86"/>
      <c r="G128" s="106" t="str">
        <f>G116</f>
        <v>DOAR</v>
      </c>
    </row>
    <row r="129" spans="1:7" ht="12" thickBot="1">
      <c r="B129" s="105">
        <v>2006</v>
      </c>
      <c r="C129" s="105">
        <v>2007</v>
      </c>
      <c r="D129" s="105">
        <v>2008</v>
      </c>
      <c r="E129" s="105">
        <v>2009</v>
      </c>
      <c r="G129" s="102" t="s">
        <v>127</v>
      </c>
    </row>
    <row r="130" spans="1:7" ht="12">
      <c r="A130" s="46" t="s">
        <v>20</v>
      </c>
      <c r="B130" s="69">
        <f>B119</f>
        <v>20.837513611843022</v>
      </c>
      <c r="C130" s="69">
        <f>C119</f>
        <v>0</v>
      </c>
      <c r="D130" s="69">
        <f>D119</f>
        <v>0</v>
      </c>
      <c r="E130" s="69">
        <f>E119</f>
        <v>0</v>
      </c>
      <c r="G130" s="69" t="e">
        <f>#REF!-C130</f>
        <v>#REF!</v>
      </c>
    </row>
    <row r="131" spans="1:7" ht="12">
      <c r="A131" s="46" t="s">
        <v>299</v>
      </c>
      <c r="B131" s="67">
        <f>B68/1000</f>
        <v>11.679394553185979</v>
      </c>
      <c r="C131" s="67">
        <f>C68/1000</f>
        <v>0</v>
      </c>
      <c r="D131" s="67">
        <f>D68/1000</f>
        <v>0</v>
      </c>
      <c r="E131" s="67">
        <f>E68/1000</f>
        <v>0</v>
      </c>
      <c r="G131" s="69" t="e">
        <f>#REF!-C131</f>
        <v>#REF!</v>
      </c>
    </row>
    <row r="132" spans="1:7" ht="12">
      <c r="A132" s="44" t="s">
        <v>366</v>
      </c>
      <c r="B132" s="66">
        <f>B131-B130</f>
        <v>-9.1581190586570429</v>
      </c>
      <c r="C132" s="66">
        <f>C131-C130</f>
        <v>0</v>
      </c>
      <c r="D132" s="66">
        <f>D131-D130</f>
        <v>0</v>
      </c>
      <c r="E132" s="66">
        <f>E131-E130</f>
        <v>0</v>
      </c>
      <c r="G132" s="69" t="e">
        <f>#REF!-C132</f>
        <v>#REF!</v>
      </c>
    </row>
    <row r="133" spans="1:7" ht="12">
      <c r="A133" s="44" t="s">
        <v>301</v>
      </c>
      <c r="B133" s="69"/>
      <c r="C133" s="69"/>
      <c r="D133" s="69"/>
      <c r="E133" s="69"/>
      <c r="F133" s="53"/>
    </row>
    <row r="134" spans="1:7">
      <c r="C134" s="51"/>
      <c r="D134" s="51"/>
    </row>
    <row r="135" spans="1:7">
      <c r="C135" s="51"/>
      <c r="D135" s="51"/>
    </row>
  </sheetData>
  <printOptions headings="1" gridLines="1"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6"/>
  <sheetViews>
    <sheetView showGridLines="0" view="pageBreakPreview" zoomScale="140" zoomScaleNormal="130" zoomScaleSheetLayoutView="140" workbookViewId="0"/>
  </sheetViews>
  <sheetFormatPr defaultColWidth="11.453125" defaultRowHeight="11.5"/>
  <cols>
    <col min="1" max="1" width="25.54296875" style="41" customWidth="1"/>
    <col min="2" max="4" width="9.453125" style="20" customWidth="1"/>
    <col min="5" max="5" width="9.453125" style="22" customWidth="1"/>
    <col min="6" max="6" width="8.08984375" style="22" customWidth="1"/>
    <col min="7" max="7" width="17.6328125" style="22" customWidth="1"/>
    <col min="8" max="11" width="7.08984375" style="22" customWidth="1"/>
    <col min="12" max="16384" width="11.453125" style="22"/>
  </cols>
  <sheetData>
    <row r="1" spans="1:26" ht="15.65" customHeight="1">
      <c r="A1" s="1" t="s">
        <v>33</v>
      </c>
      <c r="B1" s="110" t="s">
        <v>240</v>
      </c>
      <c r="C1" s="111"/>
      <c r="D1" s="148" t="s">
        <v>112</v>
      </c>
      <c r="E1" s="113"/>
    </row>
    <row r="2" spans="1:26" ht="13.25" customHeight="1" thickBot="1">
      <c r="A2" s="147" t="s">
        <v>218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210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26" ht="13.25" customHeight="1">
      <c r="A3" s="26" t="s">
        <v>34</v>
      </c>
      <c r="B3" s="27">
        <v>40479.062253299999</v>
      </c>
      <c r="C3" s="27">
        <f>B3*(1+C93)</f>
        <v>48574.874703959998</v>
      </c>
      <c r="D3" s="27">
        <f>C3*(1+D93)</f>
        <v>58289.849644751994</v>
      </c>
      <c r="E3" s="27">
        <f>D3*(1+E93)</f>
        <v>64118.834609227197</v>
      </c>
      <c r="F3" s="134" t="s">
        <v>239</v>
      </c>
      <c r="H3" s="28">
        <f>B3/B$3</f>
        <v>1</v>
      </c>
      <c r="I3" s="28">
        <f>C3/C$3</f>
        <v>1</v>
      </c>
      <c r="J3" s="28">
        <f>D3/D$3</f>
        <v>1</v>
      </c>
      <c r="K3" s="28">
        <f>E3/E$3</f>
        <v>1</v>
      </c>
    </row>
    <row r="4" spans="1:26" ht="13.25" customHeight="1">
      <c r="A4" s="146" t="s">
        <v>157</v>
      </c>
      <c r="B4" s="27">
        <f>B3*B94</f>
        <v>24287.437351979999</v>
      </c>
      <c r="C4" s="27">
        <f>C3*C94</f>
        <v>29144.924822375997</v>
      </c>
      <c r="D4" s="27">
        <f>D3*D94</f>
        <v>34973.909786851196</v>
      </c>
      <c r="E4" s="27">
        <f>E3*E94</f>
        <v>38471.300765536318</v>
      </c>
      <c r="F4" s="134" t="s">
        <v>200</v>
      </c>
      <c r="H4" s="28">
        <f>B4/B3</f>
        <v>0.6</v>
      </c>
      <c r="I4" s="28">
        <f>C4/C3</f>
        <v>0.6</v>
      </c>
      <c r="J4" s="28">
        <f>D4/D3</f>
        <v>0.6</v>
      </c>
      <c r="K4" s="28">
        <f>E4/E3</f>
        <v>0.6</v>
      </c>
    </row>
    <row r="5" spans="1:26" ht="13.25" customHeight="1">
      <c r="A5" s="146" t="s">
        <v>158</v>
      </c>
      <c r="B5" s="27">
        <f>B3*B95</f>
        <v>8622.0402599528989</v>
      </c>
      <c r="C5" s="27">
        <f>C3*C95</f>
        <v>9714.9749407920008</v>
      </c>
      <c r="D5" s="27">
        <f>D3*D95</f>
        <v>11657.969928950399</v>
      </c>
      <c r="E5" s="27">
        <f>E3*E95</f>
        <v>12823.766921845439</v>
      </c>
      <c r="F5" s="134" t="s">
        <v>214</v>
      </c>
      <c r="H5" s="28">
        <f>B5/B3</f>
        <v>0.21299999999999997</v>
      </c>
      <c r="I5" s="28">
        <f>C5/C3</f>
        <v>0.2</v>
      </c>
      <c r="J5" s="28">
        <f>D5/D3</f>
        <v>0.2</v>
      </c>
      <c r="K5" s="28">
        <f>E5/E3</f>
        <v>0.2</v>
      </c>
    </row>
    <row r="6" spans="1:26" s="33" customFormat="1" ht="13.25" customHeight="1">
      <c r="A6" s="29" t="s">
        <v>219</v>
      </c>
      <c r="B6" s="30">
        <f>B4+B5</f>
        <v>32909.477611932896</v>
      </c>
      <c r="C6" s="30">
        <f>C4+C5</f>
        <v>38859.899763167996</v>
      </c>
      <c r="D6" s="30">
        <f>D4+D5</f>
        <v>46631.879715801595</v>
      </c>
      <c r="E6" s="30">
        <f>E4+E5</f>
        <v>51295.067687381757</v>
      </c>
      <c r="F6" s="134"/>
      <c r="G6" s="31"/>
      <c r="H6" s="32">
        <f t="shared" ref="H6:K11" si="0">B6/B$3</f>
        <v>0.81299999999999994</v>
      </c>
      <c r="I6" s="32">
        <f t="shared" si="0"/>
        <v>0.79999999999999993</v>
      </c>
      <c r="J6" s="32">
        <f t="shared" si="0"/>
        <v>0.8</v>
      </c>
      <c r="K6" s="32">
        <f t="shared" si="0"/>
        <v>0.8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s="31" customFormat="1" ht="13.25" customHeight="1">
      <c r="A7" s="3" t="s">
        <v>35</v>
      </c>
      <c r="B7" s="35">
        <f>B3-B6</f>
        <v>7569.5846413671024</v>
      </c>
      <c r="C7" s="35">
        <f>C3-C6</f>
        <v>9714.9749407920026</v>
      </c>
      <c r="D7" s="36">
        <f>D3-D6</f>
        <v>11657.969928950399</v>
      </c>
      <c r="E7" s="35">
        <f>E3-E6</f>
        <v>12823.766921845439</v>
      </c>
      <c r="F7" s="134"/>
      <c r="H7" s="28">
        <f t="shared" si="0"/>
        <v>0.18700000000000006</v>
      </c>
      <c r="I7" s="28">
        <f t="shared" si="0"/>
        <v>0.20000000000000007</v>
      </c>
      <c r="J7" s="28">
        <f t="shared" si="0"/>
        <v>0.2</v>
      </c>
      <c r="K7" s="28">
        <f t="shared" si="0"/>
        <v>0.2</v>
      </c>
    </row>
    <row r="8" spans="1:26" ht="13.25" customHeight="1">
      <c r="A8" s="77" t="s">
        <v>159</v>
      </c>
      <c r="B8" s="30">
        <v>4050</v>
      </c>
      <c r="C8" s="30">
        <f>B8*(1+C98)</f>
        <v>4448.3606557377052</v>
      </c>
      <c r="D8" s="39">
        <f>C8*(1+D98)</f>
        <v>4885.9043267938732</v>
      </c>
      <c r="E8" s="30">
        <f>D8*(1+E98)</f>
        <v>5366.4850802490091</v>
      </c>
      <c r="F8" s="134" t="s">
        <v>201</v>
      </c>
      <c r="H8" s="38">
        <f t="shared" si="0"/>
        <v>0.1000517248808013</v>
      </c>
      <c r="I8" s="38">
        <f t="shared" si="0"/>
        <v>9.1577398456471143E-2</v>
      </c>
      <c r="J8" s="38">
        <f t="shared" si="0"/>
        <v>8.3820842849502281E-2</v>
      </c>
      <c r="K8" s="38">
        <f t="shared" si="0"/>
        <v>8.3695923560605859E-2</v>
      </c>
      <c r="L8" s="31"/>
      <c r="M8" s="31"/>
    </row>
    <row r="9" spans="1:26" ht="13.25" customHeight="1">
      <c r="A9" s="26" t="s">
        <v>4</v>
      </c>
      <c r="B9" s="27">
        <f>B7-B8</f>
        <v>3519.5846413671024</v>
      </c>
      <c r="C9" s="27">
        <f>C7-C8</f>
        <v>5266.6142850542974</v>
      </c>
      <c r="D9" s="27">
        <f>D7-D8</f>
        <v>6772.0656021565255</v>
      </c>
      <c r="E9" s="27">
        <f>E7-E8</f>
        <v>7457.2818415964302</v>
      </c>
      <c r="F9" s="6"/>
      <c r="H9" s="28">
        <f t="shared" si="0"/>
        <v>8.6948275119198767E-2</v>
      </c>
      <c r="I9" s="28">
        <f t="shared" si="0"/>
        <v>0.10842260154352892</v>
      </c>
      <c r="J9" s="28">
        <f t="shared" si="0"/>
        <v>0.11617915715049772</v>
      </c>
      <c r="K9" s="28">
        <f t="shared" si="0"/>
        <v>0.11630407643939414</v>
      </c>
    </row>
    <row r="10" spans="1:26" ht="13.25" customHeight="1">
      <c r="A10" s="4" t="s">
        <v>36</v>
      </c>
      <c r="B10" s="30">
        <v>1560</v>
      </c>
      <c r="C10" s="30">
        <v>1600</v>
      </c>
      <c r="D10" s="30">
        <f>C10</f>
        <v>1600</v>
      </c>
      <c r="E10" s="30">
        <f>D10</f>
        <v>1600</v>
      </c>
      <c r="F10" s="9" t="s">
        <v>236</v>
      </c>
      <c r="H10" s="32">
        <f t="shared" si="0"/>
        <v>3.8538442176308647E-2</v>
      </c>
      <c r="I10" s="32">
        <f t="shared" si="0"/>
        <v>3.2938839466930464E-2</v>
      </c>
      <c r="J10" s="32">
        <f t="shared" si="0"/>
        <v>2.7449032889108726E-2</v>
      </c>
      <c r="K10" s="32">
        <f t="shared" si="0"/>
        <v>2.4953666262826111E-2</v>
      </c>
    </row>
    <row r="11" spans="1:26" ht="13.25" customHeight="1">
      <c r="A11" s="34" t="s">
        <v>7</v>
      </c>
      <c r="B11" s="35">
        <f>B9-B10</f>
        <v>1959.5846413671024</v>
      </c>
      <c r="C11" s="35">
        <f>C9-C10</f>
        <v>3666.6142850542974</v>
      </c>
      <c r="D11" s="36">
        <f>D9-D10</f>
        <v>5172.0656021565255</v>
      </c>
      <c r="E11" s="35">
        <f>E9-E10</f>
        <v>5857.2818415964302</v>
      </c>
      <c r="F11" s="6"/>
      <c r="H11" s="28">
        <f t="shared" si="0"/>
        <v>4.8409832942890127E-2</v>
      </c>
      <c r="I11" s="28">
        <f t="shared" si="0"/>
        <v>7.548376207659846E-2</v>
      </c>
      <c r="J11" s="28">
        <f t="shared" si="0"/>
        <v>8.8730124261388987E-2</v>
      </c>
      <c r="K11" s="28">
        <f t="shared" si="0"/>
        <v>9.1350410176568031E-2</v>
      </c>
    </row>
    <row r="12" spans="1:26" ht="13.25" customHeight="1">
      <c r="A12" s="34" t="s">
        <v>160</v>
      </c>
      <c r="B12" s="27">
        <v>0</v>
      </c>
      <c r="C12" s="27">
        <v>0</v>
      </c>
      <c r="D12" s="37">
        <v>0</v>
      </c>
      <c r="E12" s="27">
        <v>0</v>
      </c>
      <c r="F12" s="41"/>
      <c r="H12" s="28"/>
      <c r="I12" s="28"/>
      <c r="J12" s="28"/>
      <c r="K12" s="28"/>
    </row>
    <row r="13" spans="1:26" ht="13.25" customHeight="1">
      <c r="A13" s="4" t="s">
        <v>37</v>
      </c>
      <c r="B13" s="30">
        <v>829</v>
      </c>
      <c r="C13" s="30">
        <f>C99*B62</f>
        <v>850.24952469256357</v>
      </c>
      <c r="D13" s="151">
        <f>D99*C62</f>
        <v>938.86719804642985</v>
      </c>
      <c r="E13" s="30">
        <f>E99*D62</f>
        <v>1057.0144367222861</v>
      </c>
      <c r="F13" s="9" t="s">
        <v>217</v>
      </c>
      <c r="H13" s="32">
        <f t="shared" ref="H13:K16" si="1">B13/B$3</f>
        <v>2.0479723438564017E-2</v>
      </c>
      <c r="I13" s="32">
        <f t="shared" si="1"/>
        <v>1.7503895375426428E-2</v>
      </c>
      <c r="J13" s="32">
        <f t="shared" si="1"/>
        <v>1.6106872873551129E-2</v>
      </c>
      <c r="K13" s="32">
        <f t="shared" si="1"/>
        <v>1.6485240930598159E-2</v>
      </c>
    </row>
    <row r="14" spans="1:26" ht="13.25" customHeight="1">
      <c r="A14" s="5" t="s">
        <v>38</v>
      </c>
      <c r="B14" s="35">
        <f>B11+B12-B13</f>
        <v>1130.5846413671024</v>
      </c>
      <c r="C14" s="35">
        <f>C11+C12-C13</f>
        <v>2816.3647603617337</v>
      </c>
      <c r="D14" s="35">
        <f>D11+D12-D13</f>
        <v>4233.1984041100959</v>
      </c>
      <c r="E14" s="35">
        <f>E11+E12-E13</f>
        <v>4800.2674048741446</v>
      </c>
      <c r="F14" s="41"/>
      <c r="H14" s="28">
        <f t="shared" si="1"/>
        <v>2.7930109504326107E-2</v>
      </c>
      <c r="I14" s="28">
        <f t="shared" si="1"/>
        <v>5.7979866701172028E-2</v>
      </c>
      <c r="J14" s="28">
        <f t="shared" si="1"/>
        <v>7.2623251387837873E-2</v>
      </c>
      <c r="K14" s="28">
        <f t="shared" si="1"/>
        <v>7.4865169245969879E-2</v>
      </c>
    </row>
    <row r="15" spans="1:26" ht="13.25" customHeight="1">
      <c r="A15" s="4" t="s">
        <v>161</v>
      </c>
      <c r="B15" s="30">
        <f>B14*B102</f>
        <v>282.64616034177561</v>
      </c>
      <c r="C15" s="30">
        <f>C14*C102</f>
        <v>704.09119009043343</v>
      </c>
      <c r="D15" s="30">
        <f>D14*D102</f>
        <v>1058.299601027524</v>
      </c>
      <c r="E15" s="30">
        <f>E14*E102</f>
        <v>1200.0668512185362</v>
      </c>
      <c r="F15" s="134" t="s">
        <v>202</v>
      </c>
      <c r="H15" s="32">
        <f t="shared" si="1"/>
        <v>6.9825273760815267E-3</v>
      </c>
      <c r="I15" s="32">
        <f t="shared" si="1"/>
        <v>1.4494966675293007E-2</v>
      </c>
      <c r="J15" s="32">
        <f t="shared" si="1"/>
        <v>1.8155812846959468E-2</v>
      </c>
      <c r="K15" s="32">
        <f t="shared" si="1"/>
        <v>1.871629231149247E-2</v>
      </c>
    </row>
    <row r="16" spans="1:26" ht="13.25" customHeight="1">
      <c r="A16" s="4" t="s">
        <v>39</v>
      </c>
      <c r="B16" s="30">
        <f>B14-B15</f>
        <v>847.93848102532684</v>
      </c>
      <c r="C16" s="30">
        <f>C14-C15</f>
        <v>2112.2735702713003</v>
      </c>
      <c r="D16" s="30">
        <f>D14-D15</f>
        <v>3174.8988030825722</v>
      </c>
      <c r="E16" s="30">
        <f>E14-E15</f>
        <v>3600.2005536556085</v>
      </c>
      <c r="F16" s="41"/>
      <c r="H16" s="28">
        <f t="shared" si="1"/>
        <v>2.0947582128244581E-2</v>
      </c>
      <c r="I16" s="28">
        <f t="shared" si="1"/>
        <v>4.3484900025879021E-2</v>
      </c>
      <c r="J16" s="28">
        <f t="shared" si="1"/>
        <v>5.4467438540878405E-2</v>
      </c>
      <c r="K16" s="28">
        <f t="shared" si="1"/>
        <v>5.6148876934477406E-2</v>
      </c>
    </row>
    <row r="17" spans="1:10" ht="13.25" customHeight="1">
      <c r="E17" s="20"/>
    </row>
    <row r="18" spans="1:10" ht="13.25" customHeight="1" thickBot="1">
      <c r="A18" s="7" t="s">
        <v>40</v>
      </c>
      <c r="B18" s="43"/>
      <c r="C18" s="138"/>
      <c r="D18" s="139"/>
      <c r="E18" s="138"/>
      <c r="F18" s="45"/>
      <c r="G18" s="45"/>
      <c r="I18" s="23"/>
    </row>
    <row r="19" spans="1:10" ht="13.25" customHeight="1">
      <c r="A19" s="9" t="s">
        <v>41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10" ht="13.25" customHeight="1">
      <c r="A20" s="9" t="s">
        <v>42</v>
      </c>
      <c r="B20" s="48">
        <v>0.18700000000000006</v>
      </c>
      <c r="C20" s="48">
        <f>C7/C3</f>
        <v>0.20000000000000007</v>
      </c>
      <c r="D20" s="48">
        <f>D7/D3</f>
        <v>0.2</v>
      </c>
      <c r="E20" s="48">
        <f>E7/E3</f>
        <v>0.2</v>
      </c>
      <c r="F20" s="45"/>
      <c r="G20" s="45"/>
    </row>
    <row r="21" spans="1:10" ht="13.25" customHeight="1">
      <c r="A21" s="9" t="s">
        <v>43</v>
      </c>
      <c r="B21" s="10">
        <v>0.1000517248808013</v>
      </c>
      <c r="C21" s="10">
        <f>C8/C3</f>
        <v>9.1577398456471143E-2</v>
      </c>
      <c r="D21" s="10">
        <f>D8/D3</f>
        <v>8.3820842849502281E-2</v>
      </c>
      <c r="E21" s="10">
        <f>E8/E3</f>
        <v>8.3695923560605859E-2</v>
      </c>
      <c r="F21" s="45"/>
      <c r="G21" s="45"/>
    </row>
    <row r="22" spans="1:10" ht="13.25" customHeight="1">
      <c r="A22" s="11" t="s">
        <v>220</v>
      </c>
      <c r="B22" s="10">
        <v>2.2727272727272707E-2</v>
      </c>
      <c r="C22" s="10">
        <f>C8/B8-1</f>
        <v>9.8360655737705027E-2</v>
      </c>
      <c r="D22" s="10">
        <f>D8/C8-1</f>
        <v>9.8360655737705027E-2</v>
      </c>
      <c r="E22" s="10">
        <f>E8/D8-1</f>
        <v>9.8360655737705027E-2</v>
      </c>
      <c r="F22" s="45"/>
      <c r="G22" s="45"/>
    </row>
    <row r="23" spans="1:10" ht="13.25" customHeight="1">
      <c r="A23" s="9" t="s">
        <v>45</v>
      </c>
      <c r="B23" s="48">
        <v>8.6948275119198767E-2</v>
      </c>
      <c r="C23" s="48">
        <f>C9/C3</f>
        <v>0.10842260154352892</v>
      </c>
      <c r="D23" s="48">
        <f>D9/D3</f>
        <v>0.11617915715049772</v>
      </c>
      <c r="E23" s="48">
        <f>E9/E3</f>
        <v>0.11630407643939414</v>
      </c>
      <c r="F23" s="45"/>
      <c r="G23" s="45"/>
    </row>
    <row r="24" spans="1:10" ht="13.25" customHeight="1">
      <c r="A24" s="12" t="s">
        <v>162</v>
      </c>
      <c r="B24" s="47">
        <v>2.0947706515230907E-2</v>
      </c>
      <c r="C24" s="47">
        <f>C16/C3</f>
        <v>4.3484900025879021E-2</v>
      </c>
      <c r="D24" s="47">
        <f>D16/D3</f>
        <v>5.4467438540878405E-2</v>
      </c>
      <c r="E24" s="47">
        <f>E16/E3</f>
        <v>5.6148876934477406E-2</v>
      </c>
      <c r="F24" s="45"/>
      <c r="G24" s="45"/>
      <c r="J24" s="45"/>
    </row>
    <row r="25" spans="1:10" ht="13.25" customHeight="1">
      <c r="A25" s="9" t="s">
        <v>163</v>
      </c>
      <c r="B25" s="48">
        <v>3.4551482502493562E-2</v>
      </c>
      <c r="C25" s="48">
        <f>C16/C48</f>
        <v>8.3195113843557267E-2</v>
      </c>
      <c r="D25" s="48">
        <f>D16/D48</f>
        <v>0.11544386285334354</v>
      </c>
      <c r="E25" s="48">
        <f>E16/E48</f>
        <v>0.11735995629096595</v>
      </c>
      <c r="F25" s="45"/>
      <c r="G25" s="45"/>
      <c r="J25" s="45"/>
    </row>
    <row r="26" spans="1:10" ht="13.25" customHeight="1">
      <c r="A26" s="9" t="s">
        <v>243</v>
      </c>
      <c r="B26" s="48">
        <v>5.4406438558900573E-2</v>
      </c>
      <c r="C26" s="48">
        <f>C11/C60</f>
        <v>9.3446665262216941E-2</v>
      </c>
      <c r="D26" s="48">
        <f>D11/D60</f>
        <v>0.11784357012823132</v>
      </c>
      <c r="E26" s="48">
        <f>E11/E60</f>
        <v>0.12461804633372248</v>
      </c>
      <c r="F26" s="45"/>
      <c r="G26" s="45"/>
      <c r="J26" s="45"/>
    </row>
    <row r="27" spans="1:10" ht="13.25" customHeight="1">
      <c r="A27" s="46" t="s">
        <v>164</v>
      </c>
      <c r="B27" s="93">
        <v>7.8E-2</v>
      </c>
      <c r="C27" s="93">
        <f>C99</f>
        <v>0.08</v>
      </c>
      <c r="D27" s="93">
        <f>D99</f>
        <v>0.08</v>
      </c>
      <c r="E27" s="93">
        <f>E99</f>
        <v>0.08</v>
      </c>
      <c r="F27" s="45"/>
      <c r="G27" s="45"/>
      <c r="J27" s="45"/>
    </row>
    <row r="28" spans="1:10" ht="13.25" customHeight="1">
      <c r="A28" s="46" t="s">
        <v>165</v>
      </c>
      <c r="B28" s="49">
        <v>2.363812437447558</v>
      </c>
      <c r="C28" s="49">
        <f>C11/C13</f>
        <v>4.3123979238683914</v>
      </c>
      <c r="D28" s="49">
        <f>D11/D13</f>
        <v>5.508836194211943</v>
      </c>
      <c r="E28" s="49">
        <f>E11/E13</f>
        <v>5.5413451681505643</v>
      </c>
      <c r="F28" s="45"/>
      <c r="G28" s="45"/>
      <c r="J28" s="45"/>
    </row>
    <row r="29" spans="1:10" ht="13.25" customHeight="1">
      <c r="A29" s="46" t="s">
        <v>194</v>
      </c>
      <c r="B29" s="142">
        <f>B24/(B76-B24)</f>
        <v>4.2419297265137712E-2</v>
      </c>
      <c r="C29" s="142">
        <f>C24/(C76-C24)</f>
        <v>9.5728580066417976E-2</v>
      </c>
      <c r="D29" s="142">
        <f>D24/(D76-D24)</f>
        <v>0.12375674996675091</v>
      </c>
      <c r="E29" s="142">
        <f>E24/(E76-E24)</f>
        <v>0.12702850550692216</v>
      </c>
      <c r="F29" s="45"/>
      <c r="G29" s="45"/>
      <c r="J29" s="45"/>
    </row>
    <row r="30" spans="1:10" ht="13.25" customHeight="1">
      <c r="A30" s="46"/>
      <c r="B30" s="50"/>
      <c r="C30" s="50"/>
      <c r="D30" s="50"/>
      <c r="E30" s="45"/>
      <c r="F30" s="45"/>
      <c r="G30" s="45"/>
    </row>
    <row r="31" spans="1:10" ht="13.25" customHeight="1">
      <c r="A31" s="46"/>
      <c r="B31" s="50"/>
      <c r="C31" s="50"/>
      <c r="D31" s="50"/>
      <c r="E31" s="45"/>
      <c r="F31" s="45"/>
      <c r="G31" s="45"/>
    </row>
    <row r="32" spans="1:10" ht="13.25" customHeight="1">
      <c r="A32" s="1" t="s">
        <v>46</v>
      </c>
      <c r="B32" s="110" t="s">
        <v>240</v>
      </c>
      <c r="C32" s="111"/>
      <c r="D32" s="148" t="s">
        <v>112</v>
      </c>
      <c r="E32" s="113"/>
      <c r="F32" s="109" t="s">
        <v>185</v>
      </c>
    </row>
    <row r="33" spans="1:7" ht="13.25" customHeight="1" thickBot="1">
      <c r="A33" s="147" t="s">
        <v>218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212</v>
      </c>
    </row>
    <row r="34" spans="1:7" ht="13.25" customHeight="1">
      <c r="A34" s="2" t="s">
        <v>47</v>
      </c>
      <c r="B34" s="27">
        <v>120</v>
      </c>
      <c r="C34" s="27">
        <v>0</v>
      </c>
      <c r="D34" s="27">
        <v>0</v>
      </c>
      <c r="E34" s="27">
        <v>0</v>
      </c>
      <c r="F34" s="53">
        <f>E34-B34</f>
        <v>-120</v>
      </c>
      <c r="G34" s="46" t="s">
        <v>203</v>
      </c>
    </row>
    <row r="35" spans="1:7" ht="13.25" customHeight="1">
      <c r="A35" s="2" t="s">
        <v>48</v>
      </c>
      <c r="B35" s="27">
        <v>16902.863450666671</v>
      </c>
      <c r="C35" s="27">
        <f t="shared" ref="C35:E36" si="2">C3/365*C106</f>
        <v>19962.277275599998</v>
      </c>
      <c r="D35" s="27">
        <f t="shared" si="2"/>
        <v>23954.732730719999</v>
      </c>
      <c r="E35" s="27">
        <f t="shared" si="2"/>
        <v>26350.206003791998</v>
      </c>
      <c r="F35" s="53">
        <f>E35-B35</f>
        <v>9447.342553125327</v>
      </c>
      <c r="G35" s="46" t="s">
        <v>204</v>
      </c>
    </row>
    <row r="36" spans="1:7" ht="13.25" customHeight="1">
      <c r="A36" s="2" t="s">
        <v>49</v>
      </c>
      <c r="B36" s="27">
        <v>10779.629728824</v>
      </c>
      <c r="C36" s="27">
        <f t="shared" si="2"/>
        <v>11977.36636536</v>
      </c>
      <c r="D36" s="27">
        <f t="shared" si="2"/>
        <v>14372.839638431999</v>
      </c>
      <c r="E36" s="27">
        <f t="shared" si="2"/>
        <v>15810.1236022752</v>
      </c>
      <c r="F36" s="53">
        <f>E36-B36</f>
        <v>5030.4938734511998</v>
      </c>
      <c r="G36" s="46" t="s">
        <v>204</v>
      </c>
    </row>
    <row r="37" spans="1:7" ht="13.25" customHeight="1">
      <c r="A37" s="13" t="s">
        <v>166</v>
      </c>
      <c r="B37" s="35">
        <v>27802.493179490673</v>
      </c>
      <c r="C37" s="35">
        <f>SUM(C34:C36)</f>
        <v>31939.643640959999</v>
      </c>
      <c r="D37" s="35">
        <f>SUM(D34:D36)</f>
        <v>38327.572369151996</v>
      </c>
      <c r="E37" s="35">
        <f>SUM(E34:E36)</f>
        <v>42160.3296060672</v>
      </c>
      <c r="F37" s="53"/>
    </row>
    <row r="38" spans="1:7" ht="13.25" customHeight="1">
      <c r="A38" s="4" t="s">
        <v>167</v>
      </c>
      <c r="B38" s="30">
        <v>15060</v>
      </c>
      <c r="C38" s="30">
        <f>B38-C10+C108</f>
        <v>15060</v>
      </c>
      <c r="D38" s="30">
        <f>C38-D10+D108</f>
        <v>15060</v>
      </c>
      <c r="E38" s="30">
        <f>D38-E10+E108</f>
        <v>15060</v>
      </c>
      <c r="F38" s="53">
        <f>E38-B38</f>
        <v>0</v>
      </c>
      <c r="G38" s="46" t="s">
        <v>206</v>
      </c>
    </row>
    <row r="39" spans="1:7" ht="13.25" customHeight="1">
      <c r="A39" s="4" t="s">
        <v>50</v>
      </c>
      <c r="B39" s="54">
        <v>42862.493179490673</v>
      </c>
      <c r="C39" s="54">
        <f>C37+C38</f>
        <v>46999.643640959999</v>
      </c>
      <c r="D39" s="54">
        <f>D37+D38</f>
        <v>53387.572369151996</v>
      </c>
      <c r="E39" s="54">
        <f>E37+E38</f>
        <v>57220.3296060672</v>
      </c>
      <c r="F39" s="53"/>
    </row>
    <row r="40" spans="1:7" ht="13.25" customHeight="1">
      <c r="B40" s="20" t="s">
        <v>51</v>
      </c>
      <c r="D40" s="20" t="s">
        <v>51</v>
      </c>
      <c r="E40" s="20" t="s">
        <v>51</v>
      </c>
      <c r="F40" s="137"/>
    </row>
    <row r="41" spans="1:7" ht="13.25" customHeight="1">
      <c r="A41" s="1" t="s">
        <v>52</v>
      </c>
      <c r="B41" s="55"/>
      <c r="E41" s="20"/>
      <c r="F41" s="137"/>
    </row>
    <row r="42" spans="1:7" ht="13.25" customHeight="1">
      <c r="A42" s="13" t="s">
        <v>53</v>
      </c>
      <c r="B42" s="35">
        <v>4971.551975010253</v>
      </c>
      <c r="C42" s="35">
        <f>C53/365*C109</f>
        <v>5819.1405537639448</v>
      </c>
      <c r="D42" s="35">
        <f>D53/365*D109</f>
        <v>7166.7309977934892</v>
      </c>
      <c r="E42" s="35">
        <f>E53/365*E109</f>
        <v>7653.7011809768946</v>
      </c>
      <c r="F42" s="53">
        <f>E42-B42</f>
        <v>2682.1492059666416</v>
      </c>
      <c r="G42" s="46" t="s">
        <v>205</v>
      </c>
    </row>
    <row r="43" spans="1:7" ht="13.25" customHeight="1">
      <c r="A43" s="26" t="s">
        <v>221</v>
      </c>
      <c r="B43" s="27">
        <v>962.29121850000013</v>
      </c>
      <c r="C43" s="27">
        <f t="shared" ref="C43:E44" si="3">C110*C$3</f>
        <v>971.49749407920001</v>
      </c>
      <c r="D43" s="27">
        <f t="shared" si="3"/>
        <v>1165.7969928950399</v>
      </c>
      <c r="E43" s="27">
        <f t="shared" si="3"/>
        <v>1282.376692184544</v>
      </c>
      <c r="F43" s="53">
        <f>E43-B43</f>
        <v>320.0854736845439</v>
      </c>
      <c r="G43" s="46" t="s">
        <v>199</v>
      </c>
    </row>
    <row r="44" spans="1:7" ht="13.25" customHeight="1">
      <c r="A44" s="26" t="s">
        <v>168</v>
      </c>
      <c r="B44" s="27">
        <v>911.13637413739866</v>
      </c>
      <c r="C44" s="27">
        <f t="shared" si="3"/>
        <v>971.49749407920001</v>
      </c>
      <c r="D44" s="27">
        <f t="shared" si="3"/>
        <v>1165.7969928950399</v>
      </c>
      <c r="E44" s="27">
        <f t="shared" si="3"/>
        <v>1282.376692184544</v>
      </c>
      <c r="F44" s="53">
        <f>E44-B44</f>
        <v>371.24031804714537</v>
      </c>
      <c r="G44" s="46" t="s">
        <v>199</v>
      </c>
    </row>
    <row r="45" spans="1:7" ht="13.25" customHeight="1">
      <c r="A45" s="4" t="s">
        <v>54</v>
      </c>
      <c r="B45" s="27">
        <v>9278.1190586570447</v>
      </c>
      <c r="C45" s="27">
        <f>IF(C69&lt;0,(-C69+C34),0)</f>
        <v>10535.839975580373</v>
      </c>
      <c r="D45" s="27">
        <f>IF(D69&lt;0,(-D69+D34),0)</f>
        <v>12162.680459028576</v>
      </c>
      <c r="E45" s="27">
        <f>IF(E69&lt;0,(-E69+E34),0)</f>
        <v>11825.107560525757</v>
      </c>
      <c r="F45" s="53">
        <f>E45-B45</f>
        <v>2546.9885018687128</v>
      </c>
      <c r="G45" s="46" t="s">
        <v>207</v>
      </c>
    </row>
    <row r="46" spans="1:7" ht="13.25" customHeight="1">
      <c r="A46" s="13" t="s">
        <v>55</v>
      </c>
      <c r="B46" s="35">
        <v>16123.098626304698</v>
      </c>
      <c r="C46" s="36">
        <f>C42+C43+C44+C45</f>
        <v>18297.975517502717</v>
      </c>
      <c r="D46" s="35">
        <f>D42+D43+D44+D45</f>
        <v>21661.005442612146</v>
      </c>
      <c r="E46" s="35">
        <f>E42+E43+E44+E45</f>
        <v>22043.56212587174</v>
      </c>
      <c r="F46" s="53"/>
      <c r="G46" s="46"/>
    </row>
    <row r="47" spans="1:7" ht="13.25" customHeight="1">
      <c r="A47" s="2" t="s">
        <v>56</v>
      </c>
      <c r="B47" s="27">
        <v>1350</v>
      </c>
      <c r="C47" s="37">
        <f>B47+C112</f>
        <v>1200</v>
      </c>
      <c r="D47" s="27">
        <f>C47+D112</f>
        <v>1050</v>
      </c>
      <c r="E47" s="27">
        <f>D47+E112</f>
        <v>900</v>
      </c>
      <c r="F47" s="53">
        <f>E47-B47</f>
        <v>-450</v>
      </c>
      <c r="G47" s="46" t="s">
        <v>211</v>
      </c>
    </row>
    <row r="48" spans="1:7" ht="13.25" customHeight="1">
      <c r="A48" s="95" t="s">
        <v>169</v>
      </c>
      <c r="B48" s="27">
        <v>24541.451037092091</v>
      </c>
      <c r="C48" s="37">
        <f>B48+B49</f>
        <v>25389.394553185979</v>
      </c>
      <c r="D48" s="27">
        <f>C48+C49</f>
        <v>27501.668123457279</v>
      </c>
      <c r="E48" s="27">
        <f>D48+D49</f>
        <v>30676.56692653985</v>
      </c>
      <c r="F48" s="53"/>
      <c r="G48" s="46" t="s">
        <v>208</v>
      </c>
    </row>
    <row r="49" spans="1:7" ht="13.25" customHeight="1">
      <c r="A49" s="80" t="s">
        <v>222</v>
      </c>
      <c r="B49" s="27">
        <v>847.9435160938898</v>
      </c>
      <c r="C49" s="37">
        <f>C16</f>
        <v>2112.2735702713003</v>
      </c>
      <c r="D49" s="27">
        <f>D16</f>
        <v>3174.8988030825722</v>
      </c>
      <c r="E49" s="27">
        <f>E16</f>
        <v>3600.2005536556085</v>
      </c>
      <c r="F49" s="53"/>
      <c r="G49" s="46"/>
    </row>
    <row r="50" spans="1:7" ht="13.25" customHeight="1">
      <c r="A50" s="97" t="s">
        <v>170</v>
      </c>
      <c r="B50" s="30">
        <v>25389.394553185979</v>
      </c>
      <c r="C50" s="39">
        <f>C48+C49</f>
        <v>27501.668123457279</v>
      </c>
      <c r="D50" s="30">
        <f>D48+D49</f>
        <v>30676.56692653985</v>
      </c>
      <c r="E50" s="30">
        <f>E48+E49</f>
        <v>34276.767480195456</v>
      </c>
      <c r="F50" s="53">
        <f>E50-B50</f>
        <v>8887.3729270094773</v>
      </c>
    </row>
    <row r="51" spans="1:7" ht="13.25" customHeight="1">
      <c r="A51" s="57" t="s">
        <v>52</v>
      </c>
      <c r="B51" s="54">
        <v>42862.493179490673</v>
      </c>
      <c r="C51" s="54">
        <f>C46+C47+C50</f>
        <v>46999.643640959999</v>
      </c>
      <c r="D51" s="54">
        <f>D46+D47+D50</f>
        <v>53387.572369151996</v>
      </c>
      <c r="E51" s="54">
        <f>E46+E47+E50</f>
        <v>57220.3296060672</v>
      </c>
      <c r="F51" s="137"/>
    </row>
    <row r="52" spans="1:7" ht="13.25" customHeight="1">
      <c r="A52" s="58"/>
      <c r="B52" s="37"/>
      <c r="C52" s="37"/>
      <c r="D52" s="37"/>
      <c r="E52" s="37"/>
    </row>
    <row r="53" spans="1:7" ht="13.25" customHeight="1">
      <c r="A53" s="46" t="s">
        <v>223</v>
      </c>
      <c r="B53" s="69">
        <v>25378.960968504001</v>
      </c>
      <c r="C53" s="69">
        <f>C4+(C36-B36)</f>
        <v>30342.661458911996</v>
      </c>
      <c r="D53" s="69">
        <f>D4+(D36-C36)</f>
        <v>37369.383059923195</v>
      </c>
      <c r="E53" s="69">
        <f>E4+(E36-D36)</f>
        <v>39908.584729379523</v>
      </c>
      <c r="F53" s="70"/>
    </row>
    <row r="54" spans="1:7" ht="13.5" customHeight="1">
      <c r="A54" s="46" t="s">
        <v>237</v>
      </c>
      <c r="B54" s="69">
        <v>0</v>
      </c>
      <c r="C54" s="69">
        <f>B48+B49-C48</f>
        <v>0</v>
      </c>
      <c r="D54" s="69">
        <f>C48+C49-D48</f>
        <v>0</v>
      </c>
      <c r="E54" s="69">
        <f>D48+D49-E48</f>
        <v>0</v>
      </c>
      <c r="F54" s="45"/>
    </row>
    <row r="55" spans="1:7" ht="13.5" customHeight="1">
      <c r="A55" s="61"/>
      <c r="B55" s="59"/>
      <c r="C55" s="59"/>
      <c r="D55" s="59"/>
      <c r="E55" s="59"/>
      <c r="F55" s="98" t="s">
        <v>185</v>
      </c>
    </row>
    <row r="56" spans="1:7" ht="15" customHeight="1" thickBot="1">
      <c r="A56" s="7" t="s">
        <v>57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7" ht="13.25" customHeight="1">
      <c r="A57" s="46" t="s">
        <v>171</v>
      </c>
      <c r="B57" s="64">
        <f>B34-B105</f>
        <v>120</v>
      </c>
      <c r="C57" s="64">
        <f>C34-C105</f>
        <v>0</v>
      </c>
      <c r="D57" s="64">
        <f>D34-D105</f>
        <v>0</v>
      </c>
      <c r="E57" s="64">
        <f>E34-E105</f>
        <v>0</v>
      </c>
      <c r="F57" s="53">
        <f>E57-B57</f>
        <v>-120</v>
      </c>
    </row>
    <row r="58" spans="1:7" ht="13.25" customHeight="1">
      <c r="A58" s="15" t="s">
        <v>173</v>
      </c>
      <c r="B58" s="66">
        <f>B105+B35+B36-B42-B43-B44</f>
        <v>20837.513611843024</v>
      </c>
      <c r="C58" s="66">
        <f>C105+C35+C36-C42-C43-C44</f>
        <v>24177.508099037652</v>
      </c>
      <c r="D58" s="66">
        <f>D105+D35+D36-D42-D43-D44</f>
        <v>28829.247385568426</v>
      </c>
      <c r="E58" s="66">
        <f>E105+E35+E36-E42-E43-E44</f>
        <v>31941.875040721214</v>
      </c>
      <c r="F58" s="53">
        <f>E58-B58</f>
        <v>11104.36142887819</v>
      </c>
    </row>
    <row r="59" spans="1:7" ht="13.25" customHeight="1">
      <c r="A59" s="15" t="s">
        <v>172</v>
      </c>
      <c r="B59" s="67">
        <f>B38</f>
        <v>15060</v>
      </c>
      <c r="C59" s="67">
        <f>C38</f>
        <v>15060</v>
      </c>
      <c r="D59" s="67">
        <f>D38</f>
        <v>15060</v>
      </c>
      <c r="E59" s="67">
        <f>E38</f>
        <v>15060</v>
      </c>
      <c r="F59" s="53">
        <f>E59-B59</f>
        <v>0</v>
      </c>
    </row>
    <row r="60" spans="1:7" ht="13.25" customHeight="1">
      <c r="A60" s="15" t="s">
        <v>58</v>
      </c>
      <c r="B60" s="66">
        <f>B57+B58+B59</f>
        <v>36017.513611843024</v>
      </c>
      <c r="C60" s="66">
        <f>C57+C58+C59</f>
        <v>39237.508099037652</v>
      </c>
      <c r="D60" s="66">
        <f>D57+D58+D59</f>
        <v>43889.247385568422</v>
      </c>
      <c r="E60" s="66">
        <f>E57+E58+E59</f>
        <v>47001.875040721214</v>
      </c>
      <c r="F60" s="53"/>
    </row>
    <row r="61" spans="1:7" ht="13.25" customHeight="1">
      <c r="A61" s="65"/>
      <c r="B61" s="66"/>
      <c r="C61" s="66"/>
      <c r="D61" s="66"/>
      <c r="E61" s="66"/>
      <c r="F61" s="53"/>
    </row>
    <row r="62" spans="1:7" ht="13.25" customHeight="1">
      <c r="A62" s="15" t="s">
        <v>59</v>
      </c>
      <c r="B62" s="66">
        <f>B45+B47</f>
        <v>10628.119058657045</v>
      </c>
      <c r="C62" s="66">
        <f>C45+C47</f>
        <v>11735.839975580373</v>
      </c>
      <c r="D62" s="66">
        <f>D45+D47</f>
        <v>13212.680459028576</v>
      </c>
      <c r="E62" s="66">
        <f>E45+E47</f>
        <v>12725.107560525757</v>
      </c>
      <c r="F62" s="53">
        <f>E62-B62</f>
        <v>2096.9885018687128</v>
      </c>
    </row>
    <row r="63" spans="1:7" ht="13.25" customHeight="1">
      <c r="A63" s="15" t="s">
        <v>60</v>
      </c>
      <c r="B63" s="67">
        <f>B50</f>
        <v>25389.394553185979</v>
      </c>
      <c r="C63" s="67">
        <f>C50</f>
        <v>27501.668123457279</v>
      </c>
      <c r="D63" s="67">
        <f>D50</f>
        <v>30676.56692653985</v>
      </c>
      <c r="E63" s="67">
        <f>E50</f>
        <v>34276.767480195456</v>
      </c>
      <c r="F63" s="53">
        <f>E63-B63</f>
        <v>8887.3729270094773</v>
      </c>
    </row>
    <row r="64" spans="1:7" ht="13.25" customHeight="1">
      <c r="A64" s="15" t="s">
        <v>174</v>
      </c>
      <c r="B64" s="66">
        <f>B62+B63</f>
        <v>36017.513611843024</v>
      </c>
      <c r="C64" s="66">
        <f>C62+C63</f>
        <v>39237.508099037652</v>
      </c>
      <c r="D64" s="66">
        <f>D62+D63</f>
        <v>43889.247385568422</v>
      </c>
      <c r="E64" s="66">
        <f>E62+E63</f>
        <v>47001.875040721214</v>
      </c>
      <c r="F64" s="53"/>
    </row>
    <row r="65" spans="1:6" ht="13.25" customHeight="1">
      <c r="A65" s="65"/>
      <c r="B65" s="66"/>
      <c r="C65" s="66"/>
      <c r="D65" s="66"/>
      <c r="E65" s="66"/>
      <c r="F65" s="53"/>
    </row>
    <row r="66" spans="1:6" ht="13.25" customHeight="1" thickBot="1">
      <c r="A66" s="7" t="s">
        <v>61</v>
      </c>
      <c r="B66" s="68"/>
      <c r="C66" s="68"/>
      <c r="D66" s="68"/>
      <c r="E66" s="68"/>
      <c r="F66" s="53"/>
    </row>
    <row r="67" spans="1:6" ht="13.25" customHeight="1">
      <c r="A67" s="9" t="s">
        <v>62</v>
      </c>
      <c r="B67" s="69">
        <f>B58</f>
        <v>20837.513611843024</v>
      </c>
      <c r="C67" s="69">
        <f>C58</f>
        <v>24177.508099037652</v>
      </c>
      <c r="D67" s="69">
        <f>D58</f>
        <v>28829.247385568426</v>
      </c>
      <c r="E67" s="69">
        <f>E58</f>
        <v>31941.875040721214</v>
      </c>
      <c r="F67" s="53">
        <f>E67-B67</f>
        <v>11104.36142887819</v>
      </c>
    </row>
    <row r="68" spans="1:6" ht="13.25" customHeight="1">
      <c r="A68" s="9" t="s">
        <v>63</v>
      </c>
      <c r="B68" s="67">
        <f>B47+B50-B38</f>
        <v>11679.394553185979</v>
      </c>
      <c r="C68" s="67">
        <f>C47+C50-C38</f>
        <v>13641.668123457279</v>
      </c>
      <c r="D68" s="67">
        <f>D47+D50-D38</f>
        <v>16666.56692653985</v>
      </c>
      <c r="E68" s="67">
        <f>E47+E50-E38</f>
        <v>20116.767480195456</v>
      </c>
      <c r="F68" s="53">
        <f>E68-B68</f>
        <v>8437.3729270094773</v>
      </c>
    </row>
    <row r="69" spans="1:6" ht="13.25" customHeight="1">
      <c r="A69" s="17" t="s">
        <v>175</v>
      </c>
      <c r="B69" s="66">
        <f>B68-B67</f>
        <v>-9158.1190586570447</v>
      </c>
      <c r="C69" s="66">
        <f>C68-C67</f>
        <v>-10535.839975580373</v>
      </c>
      <c r="D69" s="66">
        <f>D68-D67</f>
        <v>-12162.680459028576</v>
      </c>
      <c r="E69" s="66">
        <f>E68-E67</f>
        <v>-11825.107560525757</v>
      </c>
      <c r="F69" s="53">
        <f>E69-B69</f>
        <v>-2666.9885018687128</v>
      </c>
    </row>
    <row r="70" spans="1:6" ht="13.25" customHeight="1">
      <c r="A70" s="17" t="s">
        <v>64</v>
      </c>
      <c r="B70" s="69"/>
      <c r="C70" s="69"/>
      <c r="D70" s="69"/>
      <c r="E70" s="69"/>
    </row>
    <row r="71" spans="1:6" ht="13.25" customHeight="1">
      <c r="B71" s="59"/>
      <c r="C71" s="59"/>
      <c r="D71" s="59"/>
      <c r="E71" s="59"/>
    </row>
    <row r="72" spans="1:6" ht="13.25" customHeight="1" thickBot="1">
      <c r="A72" s="7" t="s">
        <v>65</v>
      </c>
      <c r="E72" s="20"/>
    </row>
    <row r="73" spans="1:6" ht="13.25" customHeight="1">
      <c r="A73" s="9" t="s">
        <v>66</v>
      </c>
      <c r="B73" s="69">
        <f t="shared" ref="B73:E74" si="4">B35/B3*365</f>
        <v>152.41324319439667</v>
      </c>
      <c r="C73" s="69">
        <f t="shared" si="4"/>
        <v>150</v>
      </c>
      <c r="D73" s="69">
        <f t="shared" si="4"/>
        <v>150</v>
      </c>
      <c r="E73" s="69">
        <f t="shared" si="4"/>
        <v>150</v>
      </c>
      <c r="F73" s="70"/>
    </row>
    <row r="74" spans="1:6" ht="13.25" customHeight="1">
      <c r="A74" s="9" t="s">
        <v>67</v>
      </c>
      <c r="B74" s="69">
        <f t="shared" si="4"/>
        <v>162</v>
      </c>
      <c r="C74" s="69">
        <f t="shared" si="4"/>
        <v>150</v>
      </c>
      <c r="D74" s="69">
        <f t="shared" si="4"/>
        <v>150</v>
      </c>
      <c r="E74" s="69">
        <f t="shared" si="4"/>
        <v>150</v>
      </c>
      <c r="F74" s="70"/>
    </row>
    <row r="75" spans="1:6" ht="13.25" customHeight="1">
      <c r="A75" s="9" t="s">
        <v>68</v>
      </c>
      <c r="B75" s="69">
        <f>B42/B53*365</f>
        <v>71.500818064645429</v>
      </c>
      <c r="C75" s="69">
        <f>C42/C53*365</f>
        <v>70</v>
      </c>
      <c r="D75" s="69">
        <f>D42/D53*365</f>
        <v>70</v>
      </c>
      <c r="E75" s="69">
        <f>E42/E53*365</f>
        <v>70</v>
      </c>
    </row>
    <row r="76" spans="1:6" ht="13.25" customHeight="1">
      <c r="A76" s="9" t="s">
        <v>69</v>
      </c>
      <c r="B76" s="47">
        <f>B67/B3</f>
        <v>0.5147726368128569</v>
      </c>
      <c r="C76" s="47">
        <f>C67/C3</f>
        <v>0.49773691124038277</v>
      </c>
      <c r="D76" s="47">
        <f>D67/D3</f>
        <v>0.49458434978419963</v>
      </c>
      <c r="E76" s="47">
        <f>E67/E3</f>
        <v>0.49816680598440777</v>
      </c>
    </row>
    <row r="77" spans="1:6" ht="13.25" customHeight="1">
      <c r="A77" s="46" t="s">
        <v>176</v>
      </c>
      <c r="B77" s="71">
        <f>B62/B9</f>
        <v>3.0197083297104039</v>
      </c>
      <c r="C77" s="71">
        <f>C62/C9</f>
        <v>2.228346208850831</v>
      </c>
      <c r="D77" s="71">
        <f>D62/D9</f>
        <v>1.9510561821523218</v>
      </c>
      <c r="E77" s="71">
        <f>E62/E9</f>
        <v>1.7064002448647708</v>
      </c>
    </row>
    <row r="78" spans="1:6" ht="13.25" customHeight="1">
      <c r="A78" s="46" t="s">
        <v>177</v>
      </c>
      <c r="B78" s="100">
        <f>B62/B16</f>
        <v>12.534068563329651</v>
      </c>
      <c r="C78" s="100">
        <f>C62/C16</f>
        <v>5.5560227333967083</v>
      </c>
      <c r="D78" s="100">
        <f>D62/D16</f>
        <v>4.1616068034042923</v>
      </c>
      <c r="E78" s="100">
        <f>E62/E16</f>
        <v>3.5345551923780487</v>
      </c>
    </row>
    <row r="79" spans="1:6" ht="13.25" customHeight="1">
      <c r="A79" s="46"/>
      <c r="B79" s="100"/>
      <c r="C79" s="100"/>
      <c r="D79" s="100"/>
      <c r="E79" s="100"/>
    </row>
    <row r="80" spans="1:6" ht="13.25" customHeight="1">
      <c r="A80" s="41" t="s">
        <v>193</v>
      </c>
      <c r="B80" s="108">
        <f t="shared" ref="B80:E81" si="5">B35/B$3</f>
        <v>0.41757052929971689</v>
      </c>
      <c r="C80" s="108">
        <f t="shared" si="5"/>
        <v>0.41095890410958902</v>
      </c>
      <c r="D80" s="108">
        <f t="shared" si="5"/>
        <v>0.41095890410958907</v>
      </c>
      <c r="E80" s="108">
        <f t="shared" si="5"/>
        <v>0.41095890410958902</v>
      </c>
    </row>
    <row r="81" spans="1:11" ht="13.25" customHeight="1">
      <c r="A81" s="41" t="s">
        <v>191</v>
      </c>
      <c r="B81" s="108">
        <f t="shared" si="5"/>
        <v>0.26630136986301373</v>
      </c>
      <c r="C81" s="108">
        <f t="shared" si="5"/>
        <v>0.24657534246575344</v>
      </c>
      <c r="D81" s="108">
        <f t="shared" si="5"/>
        <v>0.24657534246575344</v>
      </c>
      <c r="E81" s="108">
        <f t="shared" si="5"/>
        <v>0.24657534246575344</v>
      </c>
    </row>
    <row r="82" spans="1:11" ht="13.25" customHeight="1">
      <c r="A82" s="41" t="s">
        <v>192</v>
      </c>
      <c r="B82" s="108">
        <f>B42/B3</f>
        <v>0.12281786430477287</v>
      </c>
      <c r="C82" s="108">
        <f>C42/C3</f>
        <v>0.11979733533495965</v>
      </c>
      <c r="D82" s="108">
        <f>D42/D3</f>
        <v>0.12294989679114279</v>
      </c>
      <c r="E82" s="108">
        <f>E42/E3</f>
        <v>0.1193674405909347</v>
      </c>
    </row>
    <row r="83" spans="1:11" ht="13.25" customHeight="1">
      <c r="A83" s="41" t="s">
        <v>241</v>
      </c>
      <c r="B83" s="108">
        <f>(B43+B44)/B3</f>
        <v>4.6281398045100966E-2</v>
      </c>
      <c r="C83" s="108">
        <f>(C43+C44)/C3</f>
        <v>0.04</v>
      </c>
      <c r="D83" s="108">
        <f>(D43+D44)/D3</f>
        <v>0.04</v>
      </c>
      <c r="E83" s="136">
        <f>(E43+E44)/E3</f>
        <v>0.04</v>
      </c>
    </row>
    <row r="84" spans="1:11" ht="13.25" customHeight="1">
      <c r="A84" s="41" t="s">
        <v>242</v>
      </c>
      <c r="B84" s="72">
        <f>B80+B81-B82-B83</f>
        <v>0.51477263681285679</v>
      </c>
      <c r="C84" s="72">
        <f>C80+C81-C82-C83</f>
        <v>0.49773691124038283</v>
      </c>
      <c r="D84" s="72">
        <f>D80+D81-D82-D83</f>
        <v>0.49458434978419979</v>
      </c>
      <c r="E84" s="72">
        <f>E80+E81-E82-E83</f>
        <v>0.49816680598440771</v>
      </c>
    </row>
    <row r="85" spans="1:11" ht="13.25" customHeight="1">
      <c r="A85" s="41" t="s">
        <v>195</v>
      </c>
      <c r="B85" s="100"/>
      <c r="C85" s="100"/>
      <c r="D85" s="100"/>
      <c r="E85" s="100"/>
    </row>
    <row r="86" spans="1:11" ht="13.25" customHeight="1">
      <c r="B86" s="100"/>
      <c r="C86" s="100"/>
      <c r="D86" s="100"/>
      <c r="E86" s="100"/>
    </row>
    <row r="87" spans="1:11" ht="13.25" customHeight="1">
      <c r="B87" s="100"/>
      <c r="C87" s="100"/>
      <c r="D87" s="100"/>
      <c r="E87" s="100"/>
    </row>
    <row r="88" spans="1:11" ht="13.25" customHeight="1">
      <c r="A88" s="46"/>
      <c r="B88" s="100"/>
      <c r="C88" s="100"/>
      <c r="D88" s="100"/>
      <c r="E88" s="100"/>
    </row>
    <row r="89" spans="1:11" ht="11.25" customHeight="1">
      <c r="B89" s="72"/>
      <c r="C89" s="72"/>
      <c r="D89" s="72"/>
    </row>
    <row r="90" spans="1:11" ht="11.25" customHeight="1">
      <c r="A90" s="14" t="s">
        <v>209</v>
      </c>
      <c r="B90" s="59"/>
      <c r="D90" s="59"/>
    </row>
    <row r="91" spans="1:11" ht="11.25" customHeight="1">
      <c r="A91" s="14" t="s">
        <v>227</v>
      </c>
      <c r="B91" s="73"/>
      <c r="C91" s="73"/>
      <c r="D91" s="73"/>
    </row>
    <row r="92" spans="1:11" ht="11.25" customHeight="1">
      <c r="A92" s="14" t="s">
        <v>226</v>
      </c>
    </row>
    <row r="93" spans="1:11" ht="11.25" customHeight="1">
      <c r="A93" s="14" t="s">
        <v>113</v>
      </c>
      <c r="B93" s="122"/>
      <c r="C93" s="123">
        <v>0.2</v>
      </c>
      <c r="D93" s="123">
        <v>0.2</v>
      </c>
      <c r="E93" s="123">
        <v>0.1</v>
      </c>
      <c r="F93" s="83"/>
      <c r="H93" s="78"/>
      <c r="I93" s="78"/>
      <c r="J93" s="78"/>
      <c r="K93" s="78"/>
    </row>
    <row r="94" spans="1:11" ht="11.25" customHeight="1">
      <c r="A94" s="61" t="s">
        <v>187</v>
      </c>
      <c r="B94" s="124">
        <v>0.6</v>
      </c>
      <c r="C94" s="124">
        <v>0.6</v>
      </c>
      <c r="D94" s="124">
        <v>0.6</v>
      </c>
      <c r="E94" s="124">
        <v>0.6</v>
      </c>
      <c r="F94" s="83"/>
      <c r="H94" s="78"/>
      <c r="I94" s="78"/>
      <c r="J94" s="78"/>
      <c r="K94" s="78"/>
    </row>
    <row r="95" spans="1:11" ht="11.25" customHeight="1">
      <c r="A95" s="61" t="s">
        <v>186</v>
      </c>
      <c r="B95" s="125">
        <v>0.21299999999999999</v>
      </c>
      <c r="C95" s="125">
        <v>0.2</v>
      </c>
      <c r="D95" s="125">
        <v>0.2</v>
      </c>
      <c r="E95" s="125">
        <v>0.2</v>
      </c>
      <c r="F95" s="83"/>
      <c r="H95" s="78"/>
      <c r="I95" s="78"/>
      <c r="J95" s="78"/>
      <c r="K95" s="78"/>
    </row>
    <row r="96" spans="1:11" ht="11.25" customHeight="1">
      <c r="A96" s="74" t="s">
        <v>188</v>
      </c>
      <c r="B96" s="125"/>
      <c r="C96" s="125"/>
      <c r="D96" s="125"/>
      <c r="E96" s="126"/>
      <c r="F96" s="83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H97" s="78"/>
      <c r="I97" s="78"/>
      <c r="J97" s="78"/>
      <c r="K97" s="78"/>
    </row>
    <row r="98" spans="1:11" ht="11.25" customHeight="1">
      <c r="A98" s="14" t="s">
        <v>189</v>
      </c>
      <c r="B98" s="127"/>
      <c r="C98" s="124">
        <v>9.8360655737705027E-2</v>
      </c>
      <c r="D98" s="124">
        <v>9.8360655737705027E-2</v>
      </c>
      <c r="E98" s="124">
        <v>9.8360655737705027E-2</v>
      </c>
      <c r="F98" s="83"/>
      <c r="H98" s="78"/>
      <c r="I98" s="78"/>
      <c r="J98" s="78"/>
      <c r="K98" s="78"/>
    </row>
    <row r="99" spans="1:11" ht="11.25" customHeight="1">
      <c r="A99" s="14" t="s">
        <v>114</v>
      </c>
      <c r="B99" s="128">
        <v>7.8E-2</v>
      </c>
      <c r="C99" s="128">
        <v>0.08</v>
      </c>
      <c r="D99" s="128">
        <v>0.08</v>
      </c>
      <c r="E99" s="128">
        <v>0.08</v>
      </c>
      <c r="F99" s="86"/>
    </row>
    <row r="100" spans="1:11" ht="11.25" customHeight="1">
      <c r="A100" s="14" t="s">
        <v>197</v>
      </c>
      <c r="B100" s="125"/>
      <c r="C100" s="129"/>
      <c r="D100" s="129"/>
      <c r="E100" s="129"/>
      <c r="F100" s="86"/>
    </row>
    <row r="101" spans="1:11" ht="11.25" customHeight="1">
      <c r="A101" s="14" t="s">
        <v>196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11" ht="11.25" customHeight="1">
      <c r="A102" s="14" t="s">
        <v>115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11" ht="11.25" customHeight="1">
      <c r="A103" s="61"/>
      <c r="B103" s="130"/>
      <c r="C103" s="131"/>
      <c r="D103" s="131"/>
      <c r="E103" s="126"/>
      <c r="F103" s="86"/>
    </row>
    <row r="104" spans="1:11" ht="11.25" customHeight="1">
      <c r="A104" s="14" t="s">
        <v>228</v>
      </c>
      <c r="B104" s="126"/>
      <c r="C104" s="126"/>
      <c r="D104" s="126"/>
      <c r="E104" s="126"/>
      <c r="F104" s="86"/>
    </row>
    <row r="105" spans="1:11" ht="11.25" customHeight="1">
      <c r="A105" s="61" t="s">
        <v>79</v>
      </c>
      <c r="B105" s="133">
        <v>0</v>
      </c>
      <c r="C105" s="133">
        <v>0</v>
      </c>
      <c r="D105" s="133">
        <v>0</v>
      </c>
      <c r="E105" s="126"/>
      <c r="F105" s="86"/>
    </row>
    <row r="106" spans="1:11" ht="11.25" customHeight="1">
      <c r="A106" s="14" t="s">
        <v>230</v>
      </c>
      <c r="B106" s="132">
        <v>152</v>
      </c>
      <c r="C106" s="132">
        <v>150</v>
      </c>
      <c r="D106" s="132">
        <v>150</v>
      </c>
      <c r="E106" s="132">
        <v>150</v>
      </c>
      <c r="F106" s="86"/>
    </row>
    <row r="107" spans="1:11" ht="11.25" customHeight="1">
      <c r="A107" s="14" t="s">
        <v>229</v>
      </c>
      <c r="B107" s="132">
        <v>162</v>
      </c>
      <c r="C107" s="132">
        <v>150</v>
      </c>
      <c r="D107" s="132">
        <v>150</v>
      </c>
      <c r="E107" s="132">
        <v>150</v>
      </c>
      <c r="F107" s="86"/>
    </row>
    <row r="108" spans="1:11" ht="11.25" customHeight="1">
      <c r="A108" s="18" t="s">
        <v>232</v>
      </c>
      <c r="B108" s="133"/>
      <c r="C108" s="133">
        <v>1600</v>
      </c>
      <c r="D108" s="133">
        <v>1600</v>
      </c>
      <c r="E108" s="133">
        <v>1600</v>
      </c>
      <c r="F108" s="86"/>
    </row>
    <row r="109" spans="1:11" ht="11.25" customHeight="1">
      <c r="A109" s="14" t="s">
        <v>231</v>
      </c>
      <c r="B109" s="132">
        <v>72</v>
      </c>
      <c r="C109" s="132">
        <v>70</v>
      </c>
      <c r="D109" s="132">
        <v>70</v>
      </c>
      <c r="E109" s="132">
        <v>70</v>
      </c>
      <c r="F109" s="86"/>
    </row>
    <row r="110" spans="1:11" ht="11.25" customHeight="1">
      <c r="A110" s="61" t="s">
        <v>238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11" ht="11.25" customHeight="1">
      <c r="A111" s="14" t="s">
        <v>233</v>
      </c>
      <c r="B111" s="132"/>
      <c r="C111" s="124">
        <v>0.02</v>
      </c>
      <c r="D111" s="124">
        <v>0.02</v>
      </c>
      <c r="E111" s="124">
        <v>0.02</v>
      </c>
      <c r="F111" s="86"/>
    </row>
    <row r="112" spans="1:11" ht="11.25" customHeight="1">
      <c r="A112" s="14" t="s">
        <v>234</v>
      </c>
      <c r="B112" s="133">
        <v>-150</v>
      </c>
      <c r="C112" s="133">
        <v>-150</v>
      </c>
      <c r="D112" s="133">
        <v>-150</v>
      </c>
      <c r="E112" s="133">
        <v>-150</v>
      </c>
      <c r="F112" s="86"/>
    </row>
    <row r="113" spans="1:7" ht="11.25" customHeight="1">
      <c r="A113" s="14" t="s">
        <v>235</v>
      </c>
      <c r="B113" s="133">
        <v>0</v>
      </c>
      <c r="C113" s="133">
        <v>0</v>
      </c>
      <c r="D113" s="133">
        <v>0</v>
      </c>
      <c r="E113" s="126"/>
      <c r="F113" s="86"/>
    </row>
    <row r="114" spans="1:7" ht="11.25" customHeight="1">
      <c r="A114" s="61" t="s">
        <v>190</v>
      </c>
      <c r="B114" s="22"/>
      <c r="C114" s="22"/>
      <c r="D114" s="22"/>
      <c r="F114" s="86"/>
    </row>
    <row r="115" spans="1:7" ht="11.25" customHeight="1">
      <c r="B115" s="86"/>
      <c r="C115" s="86"/>
      <c r="D115" s="86"/>
      <c r="E115" s="86"/>
      <c r="F115" s="86"/>
    </row>
    <row r="116" spans="1:7" ht="11.25" customHeight="1">
      <c r="A116" s="22"/>
      <c r="B116" s="86"/>
      <c r="C116" s="86"/>
      <c r="D116" s="86"/>
      <c r="E116" s="86"/>
      <c r="F116" s="86"/>
    </row>
    <row r="117" spans="1:7" ht="11.25" customHeight="1">
      <c r="A117" s="22"/>
      <c r="B117" s="86"/>
      <c r="C117" s="86"/>
      <c r="D117" s="86"/>
      <c r="E117" s="86"/>
      <c r="F117" s="86"/>
      <c r="G117" s="106" t="s">
        <v>185</v>
      </c>
    </row>
    <row r="118" spans="1:7" ht="13.5" customHeight="1" thickBot="1">
      <c r="A118" s="7" t="s">
        <v>57</v>
      </c>
      <c r="B118" s="105">
        <v>2006</v>
      </c>
      <c r="C118" s="105">
        <v>2007</v>
      </c>
      <c r="D118" s="105">
        <v>2008</v>
      </c>
      <c r="E118" s="105">
        <v>2009</v>
      </c>
      <c r="G118" s="107" t="s">
        <v>127</v>
      </c>
    </row>
    <row r="119" spans="1:7" ht="13.5" customHeight="1">
      <c r="A119" s="46" t="s">
        <v>171</v>
      </c>
      <c r="B119" s="76">
        <f t="shared" ref="B119:E121" si="6">B57/1000</f>
        <v>0.12</v>
      </c>
      <c r="C119" s="76">
        <f t="shared" si="6"/>
        <v>0</v>
      </c>
      <c r="D119" s="76">
        <f t="shared" si="6"/>
        <v>0</v>
      </c>
      <c r="E119" s="76">
        <f t="shared" si="6"/>
        <v>0</v>
      </c>
      <c r="G119" s="59" t="e">
        <f>#REF!-C119</f>
        <v>#REF!</v>
      </c>
    </row>
    <row r="120" spans="1:7" ht="13.5" customHeight="1">
      <c r="A120" s="15" t="s">
        <v>173</v>
      </c>
      <c r="B120" s="76">
        <f t="shared" si="6"/>
        <v>20.837513611843022</v>
      </c>
      <c r="C120" s="76">
        <f t="shared" si="6"/>
        <v>24.177508099037652</v>
      </c>
      <c r="D120" s="76">
        <f t="shared" si="6"/>
        <v>28.829247385568426</v>
      </c>
      <c r="E120" s="76">
        <f t="shared" si="6"/>
        <v>31.941875040721214</v>
      </c>
      <c r="G120" s="59" t="e">
        <f>#REF!-C120</f>
        <v>#REF!</v>
      </c>
    </row>
    <row r="121" spans="1:7" ht="13.5" customHeight="1">
      <c r="A121" s="15" t="s">
        <v>172</v>
      </c>
      <c r="B121" s="103">
        <f t="shared" si="6"/>
        <v>15.06</v>
      </c>
      <c r="C121" s="103">
        <f t="shared" si="6"/>
        <v>15.06</v>
      </c>
      <c r="D121" s="103">
        <f t="shared" si="6"/>
        <v>15.06</v>
      </c>
      <c r="E121" s="103">
        <f t="shared" si="6"/>
        <v>15.06</v>
      </c>
      <c r="G121" s="59" t="e">
        <f>#REF!-C121</f>
        <v>#REF!</v>
      </c>
    </row>
    <row r="122" spans="1:7" ht="13.5" customHeight="1">
      <c r="A122" s="15" t="s">
        <v>58</v>
      </c>
      <c r="B122" s="37">
        <f>B119+B120+B121</f>
        <v>36.017513611843022</v>
      </c>
      <c r="C122" s="37">
        <f>C119+C120+C121</f>
        <v>39.237508099037655</v>
      </c>
      <c r="D122" s="37">
        <f>D119+D120+D121</f>
        <v>43.889247385568424</v>
      </c>
      <c r="E122" s="37">
        <f>E119+E120+E121</f>
        <v>47.001875040721217</v>
      </c>
      <c r="G122" s="59"/>
    </row>
    <row r="123" spans="1:7" ht="13.5" customHeight="1">
      <c r="A123" s="65"/>
      <c r="B123" s="37"/>
      <c r="C123" s="37"/>
      <c r="D123" s="37"/>
      <c r="E123" s="37"/>
      <c r="G123" s="59"/>
    </row>
    <row r="124" spans="1:7" ht="13.5" customHeight="1">
      <c r="A124" s="15" t="s">
        <v>59</v>
      </c>
      <c r="B124" s="37">
        <f t="shared" ref="B124:E125" si="7">B62/1000</f>
        <v>10.628119058657045</v>
      </c>
      <c r="C124" s="37">
        <f t="shared" si="7"/>
        <v>11.735839975580372</v>
      </c>
      <c r="D124" s="37">
        <f t="shared" si="7"/>
        <v>13.212680459028576</v>
      </c>
      <c r="E124" s="37">
        <f t="shared" si="7"/>
        <v>12.725107560525757</v>
      </c>
      <c r="G124" s="59" t="e">
        <f>#REF!-C124</f>
        <v>#REF!</v>
      </c>
    </row>
    <row r="125" spans="1:7" ht="13.5" customHeight="1">
      <c r="A125" s="15" t="s">
        <v>60</v>
      </c>
      <c r="B125" s="39">
        <f t="shared" si="7"/>
        <v>25.38939455318598</v>
      </c>
      <c r="C125" s="39">
        <f t="shared" si="7"/>
        <v>27.501668123457279</v>
      </c>
      <c r="D125" s="39">
        <f t="shared" si="7"/>
        <v>30.676566926539849</v>
      </c>
      <c r="E125" s="39">
        <f t="shared" si="7"/>
        <v>34.27676748019546</v>
      </c>
      <c r="G125" s="59" t="e">
        <f>#REF!-C125</f>
        <v>#REF!</v>
      </c>
    </row>
    <row r="126" spans="1:7" ht="13.5" customHeight="1">
      <c r="A126" s="15" t="s">
        <v>174</v>
      </c>
      <c r="B126" s="37">
        <f>B124+B125</f>
        <v>36.017513611843029</v>
      </c>
      <c r="C126" s="37">
        <f>C124+C125</f>
        <v>39.237508099037655</v>
      </c>
      <c r="D126" s="37">
        <f>D124+D125</f>
        <v>43.889247385568424</v>
      </c>
      <c r="E126" s="37">
        <f>E124+E125</f>
        <v>47.001875040721217</v>
      </c>
      <c r="G126" s="20"/>
    </row>
    <row r="127" spans="1:7" ht="11.25" customHeight="1">
      <c r="A127" s="65"/>
      <c r="B127" s="66"/>
      <c r="C127" s="66"/>
      <c r="D127" s="66"/>
      <c r="E127" s="66"/>
      <c r="G127" s="69"/>
    </row>
    <row r="128" spans="1:7" ht="11.25" customHeight="1"/>
    <row r="129" spans="1:7" ht="11.25" customHeight="1">
      <c r="B129" s="86"/>
      <c r="C129" s="86"/>
      <c r="D129" s="86"/>
      <c r="E129" s="86"/>
      <c r="F129" s="86"/>
      <c r="G129" s="106" t="s">
        <v>185</v>
      </c>
    </row>
    <row r="130" spans="1:7" ht="12" thickBot="1">
      <c r="B130" s="105">
        <v>2006</v>
      </c>
      <c r="C130" s="105">
        <v>2007</v>
      </c>
      <c r="D130" s="105">
        <v>2008</v>
      </c>
      <c r="E130" s="105">
        <v>2009</v>
      </c>
      <c r="G130" s="102" t="s">
        <v>127</v>
      </c>
    </row>
    <row r="131" spans="1:7" ht="12">
      <c r="A131" s="46" t="s">
        <v>62</v>
      </c>
      <c r="B131" s="69">
        <f>B120</f>
        <v>20.837513611843022</v>
      </c>
      <c r="C131" s="69">
        <f>C120</f>
        <v>24.177508099037652</v>
      </c>
      <c r="D131" s="69">
        <f>D120</f>
        <v>28.829247385568426</v>
      </c>
      <c r="E131" s="69">
        <f>E120</f>
        <v>31.941875040721214</v>
      </c>
      <c r="G131" s="69" t="e">
        <f>#REF!-C131</f>
        <v>#REF!</v>
      </c>
    </row>
    <row r="132" spans="1:7" ht="12">
      <c r="A132" s="46" t="s">
        <v>63</v>
      </c>
      <c r="B132" s="67">
        <f>B68/1000</f>
        <v>11.679394553185979</v>
      </c>
      <c r="C132" s="67">
        <f>C68/1000</f>
        <v>13.641668123457279</v>
      </c>
      <c r="D132" s="67">
        <f>D68/1000</f>
        <v>16.666566926539851</v>
      </c>
      <c r="E132" s="67">
        <f>E68/1000</f>
        <v>20.116767480195456</v>
      </c>
      <c r="G132" s="69" t="e">
        <f>#REF!-C132</f>
        <v>#REF!</v>
      </c>
    </row>
    <row r="133" spans="1:7" ht="12">
      <c r="A133" s="17" t="s">
        <v>175</v>
      </c>
      <c r="B133" s="66">
        <f>B132-B131</f>
        <v>-9.1581190586570429</v>
      </c>
      <c r="C133" s="66">
        <f>C132-C131</f>
        <v>-10.535839975580373</v>
      </c>
      <c r="D133" s="66">
        <f>D132-D131</f>
        <v>-12.162680459028575</v>
      </c>
      <c r="E133" s="66">
        <f>E132-E131</f>
        <v>-11.825107560525758</v>
      </c>
      <c r="G133" s="69" t="e">
        <f>#REF!-C133</f>
        <v>#REF!</v>
      </c>
    </row>
    <row r="134" spans="1:7" ht="12">
      <c r="A134" s="17" t="s">
        <v>64</v>
      </c>
      <c r="B134" s="69"/>
      <c r="C134" s="69"/>
      <c r="D134" s="69"/>
      <c r="E134" s="69"/>
      <c r="F134" s="53"/>
    </row>
    <row r="135" spans="1:7">
      <c r="C135" s="51"/>
      <c r="D135" s="51"/>
    </row>
    <row r="136" spans="1:7">
      <c r="C136" s="51"/>
      <c r="D136" s="51"/>
    </row>
  </sheetData>
  <phoneticPr fontId="19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ignoredErrors>
    <ignoredError sqref="D10:E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3"/>
  <sheetViews>
    <sheetView showGridLines="0" view="pageBreakPreview" zoomScale="140" zoomScaleNormal="130" zoomScaleSheetLayoutView="140" workbookViewId="0">
      <selection activeCell="A27" sqref="A27"/>
    </sheetView>
  </sheetViews>
  <sheetFormatPr defaultColWidth="11.453125" defaultRowHeight="11.5"/>
  <cols>
    <col min="1" max="1" width="25.54296875" style="41" customWidth="1"/>
    <col min="2" max="4" width="9.453125" style="20" customWidth="1"/>
    <col min="5" max="6" width="9.453125" style="22" customWidth="1"/>
    <col min="7" max="7" width="2.453125" style="22" customWidth="1"/>
    <col min="8" max="8" width="9.453125" style="22" customWidth="1"/>
    <col min="9" max="13" width="7.08984375" style="22" customWidth="1"/>
    <col min="14" max="16384" width="11.453125" style="22"/>
  </cols>
  <sheetData>
    <row r="1" spans="1:28" ht="15.65" customHeight="1">
      <c r="A1" s="1" t="s">
        <v>33</v>
      </c>
      <c r="C1" s="21"/>
      <c r="D1" s="21"/>
    </row>
    <row r="2" spans="1:28" ht="13.25" customHeight="1" thickBot="1">
      <c r="A2" s="147" t="s">
        <v>218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28" ht="13.25" customHeight="1">
      <c r="A3" s="26" t="s">
        <v>34</v>
      </c>
      <c r="B3" s="27">
        <v>32850</v>
      </c>
      <c r="C3" s="27">
        <f>B3*(1+C93)</f>
        <v>43739.775000000001</v>
      </c>
      <c r="D3" s="27">
        <f>C3*(1+D93)</f>
        <v>43302.377249999998</v>
      </c>
      <c r="E3" s="27">
        <f>D3*(1+E93)</f>
        <v>32909.806709999997</v>
      </c>
      <c r="F3" s="27">
        <f>E3*(1+F93)</f>
        <v>40479.062253299999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28" ht="13.25" customHeight="1">
      <c r="A4" s="146" t="s">
        <v>157</v>
      </c>
      <c r="B4" s="27">
        <f>B3*B94</f>
        <v>17804.7</v>
      </c>
      <c r="C4" s="27">
        <f>C3*C94</f>
        <v>23182.080750000001</v>
      </c>
      <c r="D4" s="27">
        <f>D3*D94</f>
        <v>26111.333481749996</v>
      </c>
      <c r="E4" s="27">
        <f>E3*E94</f>
        <v>20206.621319939997</v>
      </c>
      <c r="F4" s="27">
        <f>F3*F94</f>
        <v>24287.437351979999</v>
      </c>
      <c r="I4" s="28">
        <f>B4/B3</f>
        <v>0.54200000000000004</v>
      </c>
      <c r="J4" s="28">
        <f>C4/C3</f>
        <v>0.53</v>
      </c>
      <c r="K4" s="28">
        <f>D4/D3</f>
        <v>0.60299999999999998</v>
      </c>
      <c r="L4" s="28">
        <f>E4/E3</f>
        <v>0.61399999999999999</v>
      </c>
      <c r="M4" s="28">
        <f>F4/F3</f>
        <v>0.6</v>
      </c>
    </row>
    <row r="5" spans="1:28" ht="13.25" customHeight="1">
      <c r="A5" s="146" t="s">
        <v>158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7075.6084426499992</v>
      </c>
      <c r="F5" s="27">
        <f>F3*F95</f>
        <v>8622.0402599528989</v>
      </c>
      <c r="I5" s="28">
        <f>B5/B3</f>
        <v>0.17399999999999999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3.25" customHeight="1">
      <c r="A6" s="29" t="s">
        <v>219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t="shared" ref="I6:M11" si="0">B6/B$3</f>
        <v>0.71599999999999997</v>
      </c>
      <c r="J6" s="32">
        <f t="shared" si="0"/>
        <v>0.69000000000000006</v>
      </c>
      <c r="K6" s="32">
        <f t="shared" si="0"/>
        <v>0.81699999999999995</v>
      </c>
      <c r="L6" s="32">
        <f t="shared" si="0"/>
        <v>0.82899999999999996</v>
      </c>
      <c r="M6" s="32">
        <f t="shared" si="0"/>
        <v>0.81299999999999994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s="31" customFormat="1" ht="13.25" customHeight="1">
      <c r="A7" s="3" t="s">
        <v>35</v>
      </c>
      <c r="B7" s="35">
        <f>B3-B6</f>
        <v>9329.4000000000015</v>
      </c>
      <c r="C7" s="36">
        <f>C3-C6</f>
        <v>13559.330249999999</v>
      </c>
      <c r="D7" s="35">
        <f>D3-D6</f>
        <v>7924.3350367500025</v>
      </c>
      <c r="E7" s="35">
        <f>E3-E6</f>
        <v>5627.5769474100016</v>
      </c>
      <c r="F7" s="35">
        <f>F3-F6</f>
        <v>7569.5846413671024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0"/>
        <v>0.17100000000000007</v>
      </c>
      <c r="M7" s="28">
        <f t="shared" si="0"/>
        <v>0.18700000000000006</v>
      </c>
    </row>
    <row r="8" spans="1:28" ht="13.25" customHeight="1">
      <c r="A8" s="77" t="s">
        <v>159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9.1907194309984439E-2</v>
      </c>
      <c r="K8" s="38">
        <f t="shared" si="0"/>
        <v>9.7685168081620741E-2</v>
      </c>
      <c r="L8" s="38">
        <f t="shared" si="0"/>
        <v>0.1203288744566437</v>
      </c>
      <c r="M8" s="38">
        <f t="shared" si="0"/>
        <v>0.1000517248808013</v>
      </c>
      <c r="N8" s="31"/>
      <c r="O8" s="31"/>
    </row>
    <row r="9" spans="1:28" ht="13.25" customHeight="1">
      <c r="A9" s="26" t="s">
        <v>4</v>
      </c>
      <c r="B9" s="27">
        <f>B7-B8</f>
        <v>5669.4000000000015</v>
      </c>
      <c r="C9" s="27">
        <f>C7-C8</f>
        <v>9539.3302499999991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8.5314831918379325E-2</v>
      </c>
      <c r="L9" s="28">
        <f t="shared" si="0"/>
        <v>5.0671125543356364E-2</v>
      </c>
      <c r="M9" s="28">
        <f t="shared" si="0"/>
        <v>8.6948275119198767E-2</v>
      </c>
    </row>
    <row r="10" spans="1:28" ht="13.25" customHeight="1">
      <c r="A10" s="4" t="s">
        <v>36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4.8438356164383557E-2</v>
      </c>
      <c r="J10" s="32">
        <f t="shared" si="0"/>
        <v>3.6378787956728165E-2</v>
      </c>
      <c r="K10" s="32">
        <f t="shared" si="0"/>
        <v>3.912394902060487E-2</v>
      </c>
      <c r="L10" s="32">
        <f t="shared" si="0"/>
        <v>5.2237316832299319E-2</v>
      </c>
      <c r="M10" s="32">
        <f t="shared" si="0"/>
        <v>3.8538442176308647E-2</v>
      </c>
    </row>
    <row r="11" spans="1:28" ht="13.25" customHeight="1">
      <c r="A11" s="34" t="s">
        <v>7</v>
      </c>
      <c r="B11" s="35">
        <f>B9-B10</f>
        <v>4078.2000000000016</v>
      </c>
      <c r="C11" s="37">
        <f>C9-C10</f>
        <v>7948.1302499999993</v>
      </c>
      <c r="D11" s="35">
        <f>D9-D10</f>
        <v>2000.1750367500024</v>
      </c>
      <c r="E11" s="35">
        <f>E9-E10</f>
        <v>-51.543052589998297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4.6190882897774455E-2</v>
      </c>
      <c r="L11" s="28">
        <f t="shared" si="0"/>
        <v>-1.5661912889429518E-3</v>
      </c>
      <c r="M11" s="28">
        <f t="shared" si="0"/>
        <v>4.8409832942890127E-2</v>
      </c>
    </row>
    <row r="12" spans="1:28" ht="13.25" customHeight="1">
      <c r="A12" s="34" t="s">
        <v>160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28" ht="13.25" customHeight="1">
      <c r="A13" s="4" t="s">
        <v>37</v>
      </c>
      <c r="B13" s="30">
        <f>B99*(B47+B45)</f>
        <v>101.39999999999999</v>
      </c>
      <c r="C13" s="37">
        <f>C99*(C47+C45)</f>
        <v>91.8</v>
      </c>
      <c r="D13" s="30">
        <f>D99*(D47+D45)</f>
        <v>103.95</v>
      </c>
      <c r="E13" s="30">
        <f>E99*(E47+E45)</f>
        <v>111</v>
      </c>
      <c r="F13" s="30">
        <f>F99*(F47+F45)</f>
        <v>105.3</v>
      </c>
      <c r="I13" s="32">
        <f t="shared" ref="I13:M16" si="1">B13/B$3</f>
        <v>3.0867579908675797E-3</v>
      </c>
      <c r="J13" s="32">
        <f t="shared" si="1"/>
        <v>2.0987762282727788E-3</v>
      </c>
      <c r="K13" s="32">
        <f t="shared" si="1"/>
        <v>2.4005610454100419E-3</v>
      </c>
      <c r="L13" s="32">
        <f t="shared" si="1"/>
        <v>3.3728548143150128E-3</v>
      </c>
      <c r="M13" s="32">
        <f t="shared" si="1"/>
        <v>2.6013448469008335E-3</v>
      </c>
    </row>
    <row r="14" spans="1:28" ht="13.25" customHeight="1">
      <c r="A14" s="5" t="s">
        <v>38</v>
      </c>
      <c r="B14" s="35">
        <f>B11+B12-B13</f>
        <v>3976.8000000000015</v>
      </c>
      <c r="C14" s="35">
        <f>C11+C12-C13</f>
        <v>7856.3302499999991</v>
      </c>
      <c r="D14" s="35">
        <f>D11+D12-D13</f>
        <v>1896.2250367500023</v>
      </c>
      <c r="E14" s="35">
        <f>E11+E12-E13</f>
        <v>937.4569474100017</v>
      </c>
      <c r="F14" s="35">
        <f>F11+F12-F13</f>
        <v>1854.2846413671025</v>
      </c>
      <c r="I14" s="28">
        <f t="shared" si="1"/>
        <v>0.12105936073059366</v>
      </c>
      <c r="J14" s="28">
        <f t="shared" si="1"/>
        <v>0.17961524150501457</v>
      </c>
      <c r="K14" s="28">
        <f t="shared" si="1"/>
        <v>4.3790321852364408E-2</v>
      </c>
      <c r="L14" s="28">
        <f t="shared" si="1"/>
        <v>2.8485641245809729E-2</v>
      </c>
      <c r="M14" s="28">
        <f t="shared" si="1"/>
        <v>4.5808488095989294E-2</v>
      </c>
    </row>
    <row r="15" spans="1:28" ht="13.25" customHeight="1">
      <c r="A15" s="4" t="s">
        <v>161</v>
      </c>
      <c r="B15" s="30">
        <f>B14*B101</f>
        <v>994.20000000000039</v>
      </c>
      <c r="C15" s="30">
        <f>C14*C101</f>
        <v>1964.0825624999998</v>
      </c>
      <c r="D15" s="30">
        <f>D14*D101</f>
        <v>474.05625918750059</v>
      </c>
      <c r="E15" s="30">
        <f>E14*E101</f>
        <v>234.36423685250043</v>
      </c>
      <c r="F15" s="30">
        <f>F14*F101</f>
        <v>463.57116034177562</v>
      </c>
      <c r="I15" s="32">
        <f t="shared" si="1"/>
        <v>3.0264840182648415E-2</v>
      </c>
      <c r="J15" s="32">
        <f t="shared" si="1"/>
        <v>4.4903810376253642E-2</v>
      </c>
      <c r="K15" s="32">
        <f t="shared" si="1"/>
        <v>1.0947580463091102E-2</v>
      </c>
      <c r="L15" s="32">
        <f t="shared" si="1"/>
        <v>7.1214103114524323E-3</v>
      </c>
      <c r="M15" s="32">
        <f t="shared" si="1"/>
        <v>1.1452122023997324E-2</v>
      </c>
    </row>
    <row r="16" spans="1:28" ht="13.25" customHeight="1">
      <c r="A16" s="4" t="s">
        <v>39</v>
      </c>
      <c r="B16" s="30">
        <f>B14-B15</f>
        <v>2982.6000000000013</v>
      </c>
      <c r="C16" s="30">
        <f>C14-C15</f>
        <v>5892.2476874999993</v>
      </c>
      <c r="D16" s="30">
        <f>D14-D15</f>
        <v>1422.1687775625019</v>
      </c>
      <c r="E16" s="30">
        <f>E14-E15</f>
        <v>703.09271055750128</v>
      </c>
      <c r="F16" s="30">
        <f>F14-F15</f>
        <v>1390.7134810253269</v>
      </c>
      <c r="I16" s="28">
        <f t="shared" si="1"/>
        <v>9.0794520547945248E-2</v>
      </c>
      <c r="J16" s="28">
        <f t="shared" si="1"/>
        <v>0.13471143112876094</v>
      </c>
      <c r="K16" s="28">
        <f t="shared" si="1"/>
        <v>3.284274138927331E-2</v>
      </c>
      <c r="L16" s="28">
        <f t="shared" si="1"/>
        <v>2.1364230934357298E-2</v>
      </c>
      <c r="M16" s="28">
        <f t="shared" si="1"/>
        <v>3.4356366071991974E-2</v>
      </c>
    </row>
    <row r="17" spans="1:11" ht="13.25" customHeight="1">
      <c r="E17" s="20"/>
      <c r="F17" s="20"/>
    </row>
    <row r="18" spans="1:11" ht="13.25" customHeight="1" thickBot="1">
      <c r="A18" s="7" t="s">
        <v>40</v>
      </c>
      <c r="B18" s="8"/>
      <c r="C18" s="44"/>
      <c r="D18" s="44"/>
      <c r="E18" s="44"/>
      <c r="F18" s="44"/>
      <c r="G18" s="45"/>
      <c r="H18" s="45"/>
      <c r="J18" s="23"/>
    </row>
    <row r="19" spans="1:11" ht="13.25" customHeight="1">
      <c r="A19" s="9" t="s">
        <v>41</v>
      </c>
      <c r="B19" s="47">
        <v>0.41</v>
      </c>
      <c r="C19" s="47"/>
      <c r="D19" s="47"/>
      <c r="E19" s="47"/>
      <c r="F19" s="47"/>
      <c r="G19" s="45"/>
      <c r="H19" s="45"/>
      <c r="J19" s="23"/>
    </row>
    <row r="20" spans="1:11" ht="13.25" customHeight="1">
      <c r="A20" s="9" t="s">
        <v>42</v>
      </c>
      <c r="B20" s="48"/>
      <c r="C20" s="48"/>
      <c r="D20" s="48"/>
      <c r="E20" s="48"/>
      <c r="F20" s="48"/>
      <c r="G20" s="45"/>
      <c r="H20" s="45"/>
    </row>
    <row r="21" spans="1:11" ht="13.25" customHeight="1">
      <c r="A21" s="9" t="s">
        <v>43</v>
      </c>
      <c r="B21" s="10"/>
      <c r="C21" s="10"/>
      <c r="D21" s="10"/>
      <c r="E21" s="10"/>
      <c r="F21" s="10"/>
      <c r="G21" s="45"/>
      <c r="H21" s="45"/>
    </row>
    <row r="22" spans="1:11" ht="13.25" customHeight="1">
      <c r="A22" s="11" t="s">
        <v>220</v>
      </c>
      <c r="B22" s="10"/>
      <c r="C22" s="10"/>
      <c r="D22" s="10"/>
      <c r="E22" s="10"/>
      <c r="F22" s="10"/>
      <c r="G22" s="45"/>
      <c r="H22" s="45"/>
    </row>
    <row r="23" spans="1:11" ht="13.25" customHeight="1">
      <c r="A23" s="9" t="s">
        <v>45</v>
      </c>
      <c r="B23" s="48"/>
      <c r="C23" s="48"/>
      <c r="D23" s="48"/>
      <c r="E23" s="48"/>
      <c r="F23" s="48"/>
      <c r="G23" s="45"/>
      <c r="H23" s="45"/>
    </row>
    <row r="24" spans="1:11" ht="13.25" customHeight="1">
      <c r="A24" s="12" t="s">
        <v>162</v>
      </c>
      <c r="B24" s="47"/>
      <c r="C24" s="47"/>
      <c r="D24" s="47"/>
      <c r="E24" s="47"/>
      <c r="F24" s="47"/>
      <c r="G24" s="45"/>
      <c r="H24" s="45"/>
      <c r="K24" s="45"/>
    </row>
    <row r="25" spans="1:11" ht="13.25" customHeight="1">
      <c r="A25" s="9" t="s">
        <v>163</v>
      </c>
      <c r="B25" s="48"/>
      <c r="C25" s="48"/>
      <c r="D25" s="48"/>
      <c r="E25" s="48"/>
      <c r="F25" s="48"/>
      <c r="G25" s="45"/>
      <c r="H25" s="45"/>
      <c r="K25" s="45"/>
    </row>
    <row r="26" spans="1:11" ht="13.25" customHeight="1">
      <c r="A26" s="9" t="s">
        <v>243</v>
      </c>
      <c r="B26" s="48"/>
      <c r="C26" s="48"/>
      <c r="D26" s="48"/>
      <c r="E26" s="48"/>
      <c r="F26" s="48"/>
      <c r="G26" s="45"/>
      <c r="H26" s="45"/>
      <c r="K26" s="45"/>
    </row>
    <row r="27" spans="1:11" ht="13.25" customHeight="1">
      <c r="A27" s="46" t="s">
        <v>164</v>
      </c>
      <c r="B27" s="93"/>
      <c r="C27" s="93"/>
      <c r="D27" s="93"/>
      <c r="E27" s="93"/>
      <c r="F27" s="93"/>
      <c r="G27" s="45"/>
      <c r="H27" s="45"/>
      <c r="K27" s="45"/>
    </row>
    <row r="28" spans="1:11" ht="13.25" customHeight="1">
      <c r="A28" s="46" t="s">
        <v>165</v>
      </c>
      <c r="B28" s="49"/>
      <c r="C28" s="49"/>
      <c r="D28" s="49"/>
      <c r="E28" s="49"/>
      <c r="F28" s="49"/>
      <c r="G28" s="45"/>
      <c r="H28" s="45"/>
      <c r="K28" s="45"/>
    </row>
    <row r="29" spans="1:11" ht="13.2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11" ht="13.25" customHeight="1">
      <c r="A30" s="46"/>
      <c r="B30" s="50"/>
      <c r="C30" s="50"/>
      <c r="D30" s="50"/>
      <c r="E30" s="45"/>
      <c r="F30" s="45"/>
      <c r="G30" s="45"/>
      <c r="H30" s="45"/>
    </row>
    <row r="31" spans="1:11" ht="13.25" customHeight="1">
      <c r="A31" s="46"/>
      <c r="B31" s="50"/>
      <c r="C31" s="50"/>
      <c r="D31" s="50"/>
      <c r="E31" s="45"/>
      <c r="F31" s="45"/>
      <c r="G31" s="45"/>
      <c r="H31" s="45"/>
    </row>
    <row r="32" spans="1:11" ht="13.25" customHeight="1">
      <c r="A32" s="1" t="s">
        <v>46</v>
      </c>
      <c r="B32" s="51"/>
      <c r="C32" s="51"/>
      <c r="D32" s="51"/>
      <c r="H32" s="109" t="s">
        <v>185</v>
      </c>
    </row>
    <row r="33" spans="1:8" ht="13.25" customHeight="1" thickBot="1">
      <c r="A33" s="147" t="s">
        <v>218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3.25" customHeight="1">
      <c r="A34" s="2" t="s">
        <v>47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/>
    </row>
    <row r="35" spans="1:8" ht="13.25" customHeight="1">
      <c r="A35" s="2" t="s">
        <v>48</v>
      </c>
      <c r="B35" s="27">
        <f t="shared" ref="B35:F36" si="2">B3/365*B105</f>
        <v>8640</v>
      </c>
      <c r="C35" s="27">
        <f t="shared" si="2"/>
        <v>11836.739111111112</v>
      </c>
      <c r="D35" s="27">
        <f t="shared" si="2"/>
        <v>13257.147804444448</v>
      </c>
      <c r="E35" s="27">
        <f t="shared" si="2"/>
        <v>13522.290760533335</v>
      </c>
      <c r="F35" s="27">
        <f t="shared" si="2"/>
        <v>16902.863450666671</v>
      </c>
      <c r="H35" s="69"/>
    </row>
    <row r="36" spans="1:8" ht="13.25" customHeight="1">
      <c r="A36" s="2" t="s">
        <v>49</v>
      </c>
      <c r="B36" s="27">
        <f t="shared" si="2"/>
        <v>7350</v>
      </c>
      <c r="C36" s="27">
        <f t="shared" si="2"/>
        <v>9844.4452500000007</v>
      </c>
      <c r="D36" s="27">
        <f t="shared" si="2"/>
        <v>11803.75349175</v>
      </c>
      <c r="E36" s="27">
        <f t="shared" si="2"/>
        <v>9688.1061122999981</v>
      </c>
      <c r="F36" s="27">
        <f t="shared" si="2"/>
        <v>10779.629728824</v>
      </c>
      <c r="H36" s="69"/>
    </row>
    <row r="37" spans="1:8" ht="13.25" customHeight="1">
      <c r="A37" s="13" t="s">
        <v>166</v>
      </c>
      <c r="B37" s="35">
        <f>SUM(B34:B36)</f>
        <v>16680</v>
      </c>
      <c r="C37" s="35">
        <f>SUM(C34:C36)</f>
        <v>22311.184361111111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3.25" customHeight="1">
      <c r="A38" s="4" t="s">
        <v>167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/>
    </row>
    <row r="39" spans="1:8" ht="13.25" customHeight="1">
      <c r="A39" s="4" t="s">
        <v>50</v>
      </c>
      <c r="B39" s="54">
        <f>B37+B38</f>
        <v>31980</v>
      </c>
      <c r="C39" s="54">
        <f>C37+C38</f>
        <v>38601.184361111111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42862.493179490673</v>
      </c>
      <c r="H39" s="69"/>
    </row>
    <row r="40" spans="1:8" ht="13.25" customHeight="1">
      <c r="D40" s="20" t="s">
        <v>51</v>
      </c>
      <c r="E40" s="20" t="s">
        <v>51</v>
      </c>
      <c r="F40" s="20" t="s">
        <v>51</v>
      </c>
      <c r="H40" s="20"/>
    </row>
    <row r="41" spans="1:8" ht="13.25" customHeight="1">
      <c r="A41" s="1" t="s">
        <v>52</v>
      </c>
      <c r="B41" s="55"/>
      <c r="E41" s="20"/>
      <c r="F41" s="20"/>
      <c r="H41" s="20"/>
    </row>
    <row r="42" spans="1:8" ht="13.25" customHeight="1">
      <c r="A42" s="13" t="s">
        <v>53</v>
      </c>
      <c r="B42" s="35">
        <f>B53/365*B107</f>
        <v>3810</v>
      </c>
      <c r="C42" s="35">
        <f>C53/365*C107</f>
        <v>0</v>
      </c>
      <c r="D42" s="35">
        <f>D53/365*D107</f>
        <v>0</v>
      </c>
      <c r="E42" s="35">
        <f>E53/365*E107</f>
        <v>0</v>
      </c>
      <c r="F42" s="35">
        <f>F53/365*F107</f>
        <v>0</v>
      </c>
      <c r="H42" s="69"/>
    </row>
    <row r="43" spans="1:8" ht="13.25" customHeight="1">
      <c r="A43" s="26" t="s">
        <v>221</v>
      </c>
      <c r="B43" s="27">
        <v>2370</v>
      </c>
      <c r="C43" s="27">
        <v>3199.5</v>
      </c>
      <c r="D43" s="27">
        <v>2143.665</v>
      </c>
      <c r="E43" s="27">
        <v>1436.2555500000001</v>
      </c>
      <c r="F43" s="27">
        <v>962.29121850000013</v>
      </c>
      <c r="H43" s="69"/>
    </row>
    <row r="44" spans="1:8" ht="13.25" customHeight="1">
      <c r="A44" s="26" t="s">
        <v>168</v>
      </c>
      <c r="B44" s="27">
        <v>1012.788241129892</v>
      </c>
      <c r="C44" s="27">
        <v>1515.0223938267484</v>
      </c>
      <c r="D44" s="27">
        <v>980.03255367199336</v>
      </c>
      <c r="E44" s="27">
        <v>709.11261183626721</v>
      </c>
      <c r="F44" s="27">
        <v>911.13637413739866</v>
      </c>
      <c r="H44" s="69"/>
    </row>
    <row r="45" spans="1:8" ht="13.25" customHeight="1">
      <c r="A45" s="4" t="s">
        <v>54</v>
      </c>
      <c r="B45" s="27">
        <f>IF(B69&lt;0,(-B69+B34),0)</f>
        <v>0</v>
      </c>
      <c r="C45" s="27">
        <f>IF(C69&lt;0,(-C69+C34),0)</f>
        <v>0</v>
      </c>
      <c r="D45" s="27">
        <f>IF(D69&lt;0,(-D69+D34),0)</f>
        <v>0</v>
      </c>
      <c r="E45" s="27">
        <f>IF(E69&lt;0,(-E69+E34),0)</f>
        <v>0</v>
      </c>
      <c r="F45" s="27">
        <f>IF(F69&lt;0,(-F69+F34),0)</f>
        <v>0</v>
      </c>
      <c r="H45" s="69"/>
    </row>
    <row r="46" spans="1:8" ht="13.25" customHeight="1">
      <c r="A46" s="13" t="s">
        <v>55</v>
      </c>
      <c r="B46" s="35">
        <f>B42+B43+B44+B45</f>
        <v>7192.7882411298924</v>
      </c>
      <c r="C46" s="36">
        <f>C42+C43+C44+C45</f>
        <v>4714.5223938267482</v>
      </c>
      <c r="D46" s="35">
        <f>D42+D43+D44+D45</f>
        <v>3123.6975536719933</v>
      </c>
      <c r="E46" s="36">
        <f>E42+E43+E44+E45</f>
        <v>2145.3681618362671</v>
      </c>
      <c r="F46" s="35">
        <f>F42+F43+F44+F45</f>
        <v>1873.4275926373989</v>
      </c>
      <c r="H46" s="69"/>
    </row>
    <row r="47" spans="1:8" ht="13.25" customHeight="1">
      <c r="A47" s="2" t="s">
        <v>56</v>
      </c>
      <c r="B47" s="27">
        <v>1950</v>
      </c>
      <c r="C47" s="37">
        <f>B47+C110</f>
        <v>1800</v>
      </c>
      <c r="D47" s="27">
        <f>C47+D110</f>
        <v>1650</v>
      </c>
      <c r="E47" s="37">
        <f>D47+E110</f>
        <v>1500</v>
      </c>
      <c r="F47" s="27">
        <f>E47+F110</f>
        <v>1350</v>
      </c>
      <c r="H47" s="69"/>
    </row>
    <row r="48" spans="1:8" ht="13.25" customHeight="1">
      <c r="A48" s="95" t="s">
        <v>169</v>
      </c>
      <c r="B48" s="27">
        <v>15784.571258595923</v>
      </c>
      <c r="C48" s="37">
        <f>B48+B49-C112</f>
        <v>17567.171258595925</v>
      </c>
      <c r="D48" s="27">
        <f>C48+C49</f>
        <v>23459.418946095924</v>
      </c>
      <c r="E48" s="37">
        <f>D48+D49</f>
        <v>24881.587723658427</v>
      </c>
      <c r="F48" s="27">
        <f>E48+E49</f>
        <v>25584.68043421593</v>
      </c>
      <c r="H48" s="69"/>
    </row>
    <row r="49" spans="1:11" ht="13.25" customHeight="1">
      <c r="A49" s="80" t="s">
        <v>222</v>
      </c>
      <c r="B49" s="27">
        <f>B16</f>
        <v>2982.6000000000013</v>
      </c>
      <c r="C49" s="37">
        <f>C16</f>
        <v>5892.2476874999993</v>
      </c>
      <c r="D49" s="27">
        <f>D16</f>
        <v>1422.1687775625019</v>
      </c>
      <c r="E49" s="37">
        <f>E16</f>
        <v>703.09271055750128</v>
      </c>
      <c r="F49" s="27">
        <f>F16</f>
        <v>1390.7134810253269</v>
      </c>
      <c r="H49" s="69"/>
    </row>
    <row r="50" spans="1:11" ht="13.25" customHeight="1">
      <c r="A50" s="97" t="s">
        <v>170</v>
      </c>
      <c r="B50" s="30">
        <f>B48+B49</f>
        <v>18767.171258595925</v>
      </c>
      <c r="C50" s="39">
        <f>C48+C49</f>
        <v>23459.418946095924</v>
      </c>
      <c r="D50" s="30">
        <f>D48+D49</f>
        <v>24881.587723658427</v>
      </c>
      <c r="E50" s="39">
        <f>E48+E49</f>
        <v>25584.68043421593</v>
      </c>
      <c r="F50" s="30">
        <f>F48+F49</f>
        <v>26975.393915241257</v>
      </c>
      <c r="H50" s="69"/>
    </row>
    <row r="51" spans="1:11" ht="13.25" customHeight="1">
      <c r="A51" s="57" t="s">
        <v>52</v>
      </c>
      <c r="B51" s="54">
        <f>B46+B47+B50</f>
        <v>27909.959499725817</v>
      </c>
      <c r="C51" s="54">
        <f>C46+C47+C50</f>
        <v>29973.941339922672</v>
      </c>
      <c r="D51" s="54">
        <f>D46+D47+D50</f>
        <v>29655.285277330418</v>
      </c>
      <c r="E51" s="54">
        <f>E46+E47+E50</f>
        <v>29230.048596052198</v>
      </c>
      <c r="F51" s="54">
        <f>F46+F47+F50</f>
        <v>30198.821507878656</v>
      </c>
      <c r="H51" s="20"/>
    </row>
    <row r="52" spans="1:11" ht="13.25" customHeight="1">
      <c r="A52" s="58"/>
      <c r="B52" s="37"/>
      <c r="C52" s="37"/>
      <c r="D52" s="37"/>
      <c r="E52" s="37"/>
      <c r="F52" s="37"/>
    </row>
    <row r="53" spans="1:11" ht="13.25" customHeight="1">
      <c r="A53" s="46" t="s">
        <v>223</v>
      </c>
      <c r="B53" s="69">
        <v>20110</v>
      </c>
      <c r="C53" s="69"/>
      <c r="D53" s="69"/>
      <c r="E53" s="69"/>
      <c r="F53" s="69"/>
      <c r="H53" s="70"/>
    </row>
    <row r="54" spans="1:11" ht="13.5" customHeight="1">
      <c r="A54" s="46" t="s">
        <v>224</v>
      </c>
      <c r="B54" s="60"/>
      <c r="C54" s="69"/>
      <c r="D54" s="69"/>
      <c r="E54" s="69"/>
      <c r="F54" s="69"/>
      <c r="H54" s="45"/>
    </row>
    <row r="55" spans="1:11" ht="13.5" customHeight="1">
      <c r="A55" s="61"/>
      <c r="B55" s="59"/>
      <c r="C55" s="59"/>
      <c r="D55" s="59"/>
      <c r="E55" s="59"/>
      <c r="F55" s="59"/>
      <c r="H55" s="98" t="s">
        <v>185</v>
      </c>
    </row>
    <row r="56" spans="1:11" ht="15" customHeight="1" thickBot="1">
      <c r="A56" s="7" t="s">
        <v>57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11" ht="13.25" customHeight="1">
      <c r="A57" s="46" t="s">
        <v>171</v>
      </c>
      <c r="B57" s="64"/>
      <c r="C57" s="64"/>
      <c r="D57" s="64"/>
      <c r="E57" s="64"/>
      <c r="F57" s="64"/>
      <c r="H57" s="69"/>
    </row>
    <row r="58" spans="1:11" ht="13.25" customHeight="1">
      <c r="A58" s="15" t="s">
        <v>173</v>
      </c>
      <c r="B58" s="66"/>
      <c r="C58" s="66"/>
      <c r="D58" s="66"/>
      <c r="E58" s="66"/>
      <c r="F58" s="66"/>
      <c r="H58" s="69"/>
    </row>
    <row r="59" spans="1:11" ht="13.25" customHeight="1">
      <c r="A59" s="15" t="s">
        <v>172</v>
      </c>
      <c r="B59" s="67"/>
      <c r="C59" s="67"/>
      <c r="D59" s="67"/>
      <c r="E59" s="67"/>
      <c r="F59" s="67"/>
      <c r="H59" s="69"/>
    </row>
    <row r="60" spans="1:11" ht="13.25" customHeight="1">
      <c r="A60" s="15" t="s">
        <v>58</v>
      </c>
      <c r="B60" s="66"/>
      <c r="C60" s="66"/>
      <c r="D60" s="66"/>
      <c r="E60" s="66"/>
      <c r="F60" s="66"/>
      <c r="H60" s="69"/>
    </row>
    <row r="61" spans="1:11" ht="13.25" customHeight="1">
      <c r="A61" s="65"/>
      <c r="B61" s="66"/>
      <c r="C61" s="66"/>
      <c r="D61" s="66"/>
      <c r="E61" s="66"/>
      <c r="F61" s="66"/>
      <c r="H61" s="69"/>
    </row>
    <row r="62" spans="1:11" ht="13.25" customHeight="1">
      <c r="A62" s="15" t="s">
        <v>59</v>
      </c>
      <c r="B62" s="66"/>
      <c r="C62" s="66"/>
      <c r="D62" s="66"/>
      <c r="E62" s="66"/>
      <c r="F62" s="66"/>
      <c r="H62" s="69"/>
    </row>
    <row r="63" spans="1:11" ht="13.25" customHeight="1">
      <c r="A63" s="15" t="s">
        <v>60</v>
      </c>
      <c r="B63" s="67"/>
      <c r="C63" s="67"/>
      <c r="D63" s="67"/>
      <c r="E63" s="67"/>
      <c r="F63" s="67"/>
      <c r="H63" s="69"/>
    </row>
    <row r="64" spans="1:11" ht="13.25" customHeight="1">
      <c r="A64" s="15" t="s">
        <v>174</v>
      </c>
      <c r="B64" s="66"/>
      <c r="C64" s="66"/>
      <c r="D64" s="66"/>
      <c r="E64" s="66"/>
      <c r="F64" s="66"/>
      <c r="H64" s="20"/>
      <c r="K64" s="9"/>
    </row>
    <row r="65" spans="1:11" ht="13.25" customHeight="1">
      <c r="A65" s="65"/>
      <c r="B65" s="66"/>
      <c r="C65" s="66"/>
      <c r="D65" s="66"/>
      <c r="E65" s="66"/>
      <c r="F65" s="66"/>
      <c r="H65" s="69"/>
      <c r="K65" s="9"/>
    </row>
    <row r="66" spans="1:11" ht="13.25" customHeight="1" thickBot="1">
      <c r="A66" s="7" t="s">
        <v>61</v>
      </c>
      <c r="B66" s="16"/>
      <c r="C66" s="16"/>
      <c r="D66" s="16"/>
      <c r="E66" s="68"/>
      <c r="F66" s="68"/>
      <c r="H66" s="69"/>
    </row>
    <row r="67" spans="1:11" ht="13.25" customHeight="1">
      <c r="A67" s="9" t="s">
        <v>62</v>
      </c>
      <c r="B67" s="69"/>
      <c r="C67" s="69"/>
      <c r="D67" s="69"/>
      <c r="E67" s="69"/>
      <c r="F67" s="69"/>
      <c r="H67" s="69"/>
    </row>
    <row r="68" spans="1:11" ht="13.25" customHeight="1">
      <c r="A68" s="9" t="s">
        <v>63</v>
      </c>
      <c r="B68" s="67"/>
      <c r="C68" s="67"/>
      <c r="D68" s="67"/>
      <c r="E68" s="67"/>
      <c r="F68" s="67"/>
      <c r="H68" s="69"/>
    </row>
    <row r="69" spans="1:11" ht="13.25" customHeight="1">
      <c r="A69" s="17" t="s">
        <v>175</v>
      </c>
      <c r="B69" s="66"/>
      <c r="C69" s="66"/>
      <c r="D69" s="66"/>
      <c r="E69" s="66"/>
      <c r="F69" s="66"/>
      <c r="H69" s="69"/>
    </row>
    <row r="70" spans="1:11" ht="13.25" customHeight="1">
      <c r="A70" s="17" t="s">
        <v>64</v>
      </c>
      <c r="B70" s="69"/>
      <c r="C70" s="69"/>
      <c r="D70" s="69"/>
      <c r="E70" s="69"/>
      <c r="F70" s="69"/>
      <c r="G70" s="53"/>
    </row>
    <row r="71" spans="1:11" ht="13.25" customHeight="1">
      <c r="B71" s="59"/>
      <c r="C71" s="59"/>
      <c r="D71" s="59"/>
      <c r="E71" s="59"/>
      <c r="F71" s="59"/>
      <c r="G71" s="53"/>
    </row>
    <row r="72" spans="1:11" ht="13.25" customHeight="1" thickBot="1">
      <c r="A72" s="7" t="s">
        <v>65</v>
      </c>
      <c r="E72" s="20"/>
      <c r="F72" s="20"/>
    </row>
    <row r="73" spans="1:11" ht="13.25" customHeight="1">
      <c r="A73" s="9" t="s">
        <v>66</v>
      </c>
      <c r="B73" s="69"/>
      <c r="C73" s="69"/>
      <c r="D73" s="69"/>
      <c r="E73" s="69"/>
      <c r="F73" s="69"/>
      <c r="H73" s="70"/>
    </row>
    <row r="74" spans="1:11" ht="13.25" customHeight="1">
      <c r="A74" s="9" t="s">
        <v>67</v>
      </c>
      <c r="B74" s="69"/>
      <c r="C74" s="69"/>
      <c r="D74" s="69"/>
      <c r="E74" s="69"/>
      <c r="F74" s="69"/>
      <c r="H74" s="70"/>
    </row>
    <row r="75" spans="1:11" ht="13.25" customHeight="1">
      <c r="A75" s="9" t="s">
        <v>68</v>
      </c>
      <c r="B75" s="69"/>
      <c r="C75" s="69"/>
      <c r="D75" s="69"/>
      <c r="E75" s="69"/>
      <c r="F75" s="69"/>
    </row>
    <row r="76" spans="1:11" ht="13.25" customHeight="1">
      <c r="A76" s="9" t="s">
        <v>69</v>
      </c>
      <c r="B76" s="47"/>
      <c r="C76" s="47"/>
      <c r="D76" s="47"/>
      <c r="E76" s="47"/>
      <c r="F76" s="47"/>
    </row>
    <row r="77" spans="1:11" ht="13.25" customHeight="1">
      <c r="A77" s="46" t="s">
        <v>176</v>
      </c>
      <c r="B77" s="71"/>
      <c r="C77" s="71"/>
      <c r="D77" s="71"/>
      <c r="E77" s="71"/>
      <c r="F77" s="71"/>
    </row>
    <row r="78" spans="1:11" ht="13.25" customHeight="1">
      <c r="A78" s="46" t="s">
        <v>177</v>
      </c>
      <c r="B78" s="100"/>
      <c r="C78" s="100"/>
      <c r="D78" s="100"/>
      <c r="E78" s="100"/>
      <c r="F78" s="100"/>
    </row>
    <row r="79" spans="1:11" ht="13.25" customHeight="1">
      <c r="A79" s="46"/>
      <c r="B79" s="100"/>
      <c r="C79" s="100"/>
      <c r="D79" s="100"/>
      <c r="E79" s="100"/>
      <c r="F79" s="100"/>
    </row>
    <row r="80" spans="1:11" ht="13.25" customHeight="1">
      <c r="A80" s="41" t="s">
        <v>193</v>
      </c>
      <c r="B80" s="108">
        <f t="shared" ref="B80:F81" si="3">B35/B$3</f>
        <v>0.26301369863013696</v>
      </c>
      <c r="C80" s="108">
        <f t="shared" si="3"/>
        <v>0.27061728395061729</v>
      </c>
      <c r="D80" s="108">
        <f t="shared" si="3"/>
        <v>0.30615288689362774</v>
      </c>
      <c r="E80" s="108">
        <f t="shared" si="3"/>
        <v>0.4108894008309214</v>
      </c>
      <c r="F80" s="108">
        <f t="shared" si="3"/>
        <v>0.41757052929971689</v>
      </c>
    </row>
    <row r="81" spans="1:13" ht="13.25" customHeight="1">
      <c r="A81" s="41" t="s">
        <v>191</v>
      </c>
      <c r="B81" s="108">
        <f t="shared" si="3"/>
        <v>0.22374429223744291</v>
      </c>
      <c r="C81" s="108">
        <f t="shared" si="3"/>
        <v>0.22506849315068495</v>
      </c>
      <c r="D81" s="108">
        <f t="shared" si="3"/>
        <v>0.27258904109589044</v>
      </c>
      <c r="E81" s="108">
        <f t="shared" si="3"/>
        <v>0.29438356164383561</v>
      </c>
      <c r="F81" s="108">
        <f t="shared" si="3"/>
        <v>0.26630136986301373</v>
      </c>
    </row>
    <row r="82" spans="1:13" ht="13.25" customHeight="1">
      <c r="A82" s="41" t="s">
        <v>192</v>
      </c>
      <c r="B82" s="108">
        <f>B42/B3</f>
        <v>0.11598173515981736</v>
      </c>
      <c r="C82" s="108">
        <f>C42/C3</f>
        <v>0</v>
      </c>
      <c r="D82" s="108">
        <f>D42/D3</f>
        <v>0</v>
      </c>
      <c r="E82" s="108">
        <f>E42/E3</f>
        <v>0</v>
      </c>
      <c r="F82" s="108">
        <f>F42/F3</f>
        <v>0</v>
      </c>
    </row>
    <row r="83" spans="1:13" ht="13.25" customHeight="1">
      <c r="A83" s="41" t="s">
        <v>241</v>
      </c>
      <c r="B83" s="108">
        <f t="shared" ref="B83:F84" si="4">B43/B$3</f>
        <v>7.2146118721461192E-2</v>
      </c>
      <c r="C83" s="108">
        <f t="shared" si="4"/>
        <v>7.3148524426565983E-2</v>
      </c>
      <c r="D83" s="108">
        <f t="shared" si="4"/>
        <v>4.9504556935150719E-2</v>
      </c>
      <c r="E83" s="108">
        <f t="shared" si="4"/>
        <v>4.3642175192830243E-2</v>
      </c>
      <c r="F83" s="136">
        <f t="shared" si="4"/>
        <v>2.3772566974956312E-2</v>
      </c>
    </row>
    <row r="84" spans="1:13" ht="13.25" customHeight="1">
      <c r="A84" s="41" t="s">
        <v>242</v>
      </c>
      <c r="B84" s="136">
        <f t="shared" si="4"/>
        <v>3.0830692271838416E-2</v>
      </c>
      <c r="C84" s="136">
        <f t="shared" si="4"/>
        <v>3.4637178490898694E-2</v>
      </c>
      <c r="D84" s="136">
        <f t="shared" si="4"/>
        <v>2.2632303718890939E-2</v>
      </c>
      <c r="E84" s="136">
        <f t="shared" si="4"/>
        <v>2.1547152132643663E-2</v>
      </c>
      <c r="F84" s="136">
        <f t="shared" si="4"/>
        <v>2.2508831070144654E-2</v>
      </c>
    </row>
    <row r="85" spans="1:13" ht="13.25" customHeight="1">
      <c r="A85" s="41" t="s">
        <v>195</v>
      </c>
      <c r="B85" s="72">
        <f>B80+B81-B82-B83-B84</f>
        <v>0.26779944471446288</v>
      </c>
      <c r="C85" s="72">
        <f>C80+C81-C82-C83-C84</f>
        <v>0.38790007418383754</v>
      </c>
      <c r="D85" s="72">
        <f>D80+D81-D82-D83-D84</f>
        <v>0.5066050673354765</v>
      </c>
      <c r="E85" s="72">
        <f>E80+E81-E82-E83-E84</f>
        <v>0.64008363514928313</v>
      </c>
      <c r="F85" s="72">
        <f>F80+F81-F82-F83-F84</f>
        <v>0.6375905011176296</v>
      </c>
    </row>
    <row r="86" spans="1:13" ht="13.25" customHeight="1">
      <c r="A86" s="46"/>
      <c r="B86" s="100"/>
      <c r="C86" s="100"/>
      <c r="D86" s="100"/>
      <c r="E86" s="100"/>
      <c r="F86" s="100"/>
    </row>
    <row r="87" spans="1:13" ht="13.25" customHeight="1">
      <c r="A87" s="46"/>
      <c r="B87" s="100"/>
      <c r="C87" s="100"/>
      <c r="D87" s="100"/>
      <c r="E87" s="100"/>
      <c r="F87" s="100"/>
    </row>
    <row r="88" spans="1:13" ht="13.25" customHeight="1">
      <c r="A88" s="46"/>
      <c r="B88" s="100"/>
      <c r="C88" s="100"/>
      <c r="D88" s="100"/>
      <c r="E88" s="100"/>
      <c r="F88" s="100"/>
    </row>
    <row r="89" spans="1:13" ht="11.25" customHeight="1">
      <c r="B89" s="72"/>
      <c r="C89" s="72"/>
      <c r="D89" s="72"/>
    </row>
    <row r="90" spans="1:13" ht="11.25" customHeight="1">
      <c r="A90" s="14" t="s">
        <v>225</v>
      </c>
      <c r="B90" s="59"/>
      <c r="D90" s="59"/>
    </row>
    <row r="91" spans="1:13" ht="11.25" customHeight="1">
      <c r="A91" s="14" t="s">
        <v>227</v>
      </c>
      <c r="B91" s="73"/>
      <c r="C91" s="73"/>
      <c r="D91" s="73"/>
    </row>
    <row r="92" spans="1:13" ht="11.25" customHeight="1">
      <c r="A92" s="14" t="s">
        <v>226</v>
      </c>
    </row>
    <row r="93" spans="1:13" ht="11.25" customHeight="1">
      <c r="A93" s="14" t="s">
        <v>113</v>
      </c>
      <c r="B93" s="81"/>
      <c r="C93" s="82">
        <v>0.33150000000000002</v>
      </c>
      <c r="D93" s="82">
        <v>-0.01</v>
      </c>
      <c r="E93" s="82">
        <v>-0.24</v>
      </c>
      <c r="F93" s="82">
        <v>0.23</v>
      </c>
      <c r="G93" s="83"/>
      <c r="H93" s="78"/>
      <c r="J93" s="78"/>
      <c r="K93" s="78"/>
      <c r="L93" s="78"/>
      <c r="M93" s="78"/>
    </row>
    <row r="94" spans="1:13" ht="11.25" customHeight="1">
      <c r="A94" s="61" t="s">
        <v>187</v>
      </c>
      <c r="B94" s="84">
        <v>0.54200000000000004</v>
      </c>
      <c r="C94" s="84">
        <v>0.53</v>
      </c>
      <c r="D94" s="84">
        <v>0.60299999999999998</v>
      </c>
      <c r="E94" s="84">
        <v>0.61399999999999999</v>
      </c>
      <c r="F94" s="84">
        <v>0.6</v>
      </c>
      <c r="G94" s="83"/>
      <c r="H94" s="78"/>
      <c r="I94" s="14"/>
      <c r="J94" s="78"/>
      <c r="K94" s="78"/>
      <c r="L94" s="78"/>
      <c r="M94" s="78"/>
    </row>
    <row r="95" spans="1:13" ht="11.25" customHeight="1">
      <c r="A95" s="61" t="s">
        <v>186</v>
      </c>
      <c r="B95" s="85">
        <v>0.17399999999999999</v>
      </c>
      <c r="C95" s="85">
        <v>0.16</v>
      </c>
      <c r="D95" s="85">
        <v>0.214</v>
      </c>
      <c r="E95" s="82">
        <v>0.215</v>
      </c>
      <c r="F95" s="82">
        <v>0.21299999999999999</v>
      </c>
      <c r="G95" s="83"/>
      <c r="H95" s="78"/>
      <c r="I95" s="14"/>
      <c r="J95" s="78"/>
      <c r="K95" s="78"/>
      <c r="L95" s="78"/>
      <c r="M95" s="78"/>
    </row>
    <row r="96" spans="1:13" ht="11.25" customHeight="1">
      <c r="A96" s="74" t="s">
        <v>188</v>
      </c>
      <c r="B96" s="85"/>
      <c r="C96" s="85"/>
      <c r="D96" s="85"/>
      <c r="E96" s="86"/>
      <c r="F96" s="86"/>
      <c r="G96" s="83"/>
      <c r="H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J97" s="78"/>
      <c r="K97" s="78"/>
      <c r="L97" s="78"/>
      <c r="M97" s="78"/>
    </row>
    <row r="98" spans="1:13" ht="11.25" customHeight="1">
      <c r="A98" s="14" t="s">
        <v>189</v>
      </c>
      <c r="B98" s="87"/>
      <c r="C98" s="84">
        <v>9.8360655737705027E-2</v>
      </c>
      <c r="D98" s="84">
        <v>5.2238805970149294E-2</v>
      </c>
      <c r="E98" s="84">
        <v>-6.3829787234042534E-2</v>
      </c>
      <c r="F98" s="84">
        <v>2.2727272727272707E-2</v>
      </c>
      <c r="G98" s="83"/>
      <c r="H98" s="78"/>
      <c r="J98" s="78"/>
      <c r="K98" s="78"/>
      <c r="L98" s="78"/>
      <c r="M98" s="78"/>
    </row>
    <row r="99" spans="1:13" ht="11.25" customHeight="1">
      <c r="A99" s="14" t="s">
        <v>114</v>
      </c>
      <c r="B99" s="99">
        <v>5.1999999999999998E-2</v>
      </c>
      <c r="C99" s="99">
        <v>5.0999999999999997E-2</v>
      </c>
      <c r="D99" s="99">
        <v>6.3E-2</v>
      </c>
      <c r="E99" s="99">
        <v>7.3999999999999996E-2</v>
      </c>
      <c r="F99" s="99">
        <v>7.8E-2</v>
      </c>
      <c r="G99" s="86"/>
    </row>
    <row r="100" spans="1:13" ht="11.25" customHeight="1">
      <c r="A100" s="14" t="s">
        <v>36</v>
      </c>
      <c r="B100" s="85"/>
      <c r="C100" s="91"/>
      <c r="D100" s="91"/>
      <c r="E100" s="91"/>
      <c r="F100" s="91"/>
      <c r="G100" s="86"/>
      <c r="I100" s="14"/>
    </row>
    <row r="101" spans="1:13" ht="11.25" customHeight="1">
      <c r="A101" s="14" t="s">
        <v>115</v>
      </c>
      <c r="B101" s="85">
        <v>0.25</v>
      </c>
      <c r="C101" s="91">
        <f>B101</f>
        <v>0.25</v>
      </c>
      <c r="D101" s="91">
        <f>C101</f>
        <v>0.25</v>
      </c>
      <c r="E101" s="91">
        <f>D101</f>
        <v>0.25</v>
      </c>
      <c r="F101" s="91">
        <f>E101</f>
        <v>0.25</v>
      </c>
      <c r="G101" s="86"/>
    </row>
    <row r="102" spans="1:13" ht="11.25" customHeight="1">
      <c r="A102" s="61"/>
      <c r="B102" s="88"/>
      <c r="C102" s="143"/>
      <c r="D102" s="143"/>
      <c r="E102" s="86"/>
      <c r="F102" s="86"/>
      <c r="G102" s="86"/>
    </row>
    <row r="103" spans="1:13" ht="11.25" customHeight="1">
      <c r="A103" s="14" t="s">
        <v>228</v>
      </c>
      <c r="B103" s="86"/>
      <c r="C103" s="86"/>
      <c r="D103" s="86"/>
      <c r="E103" s="86"/>
      <c r="F103" s="86"/>
      <c r="G103" s="86"/>
    </row>
    <row r="104" spans="1:13" ht="11.25" customHeight="1">
      <c r="A104" s="61" t="s">
        <v>79</v>
      </c>
      <c r="B104" s="90">
        <v>0</v>
      </c>
      <c r="C104" s="90">
        <v>0</v>
      </c>
      <c r="D104" s="90">
        <v>0</v>
      </c>
      <c r="E104" s="86"/>
      <c r="F104" s="86"/>
      <c r="G104" s="86"/>
    </row>
    <row r="105" spans="1:13" ht="11.25" customHeight="1">
      <c r="A105" s="14" t="s">
        <v>230</v>
      </c>
      <c r="B105" s="94">
        <v>96</v>
      </c>
      <c r="C105" s="94">
        <v>98.775308641975315</v>
      </c>
      <c r="D105" s="94">
        <v>111.74580371617412</v>
      </c>
      <c r="E105" s="94">
        <v>149.97463130328632</v>
      </c>
      <c r="F105" s="94">
        <v>152.41324319439667</v>
      </c>
      <c r="G105" s="86"/>
    </row>
    <row r="106" spans="1:13" ht="11.25" customHeight="1">
      <c r="A106" s="14" t="s">
        <v>229</v>
      </c>
      <c r="B106" s="94">
        <v>150.67650676506764</v>
      </c>
      <c r="C106" s="94">
        <v>155</v>
      </c>
      <c r="D106" s="94">
        <v>165</v>
      </c>
      <c r="E106" s="94">
        <v>175</v>
      </c>
      <c r="F106" s="94">
        <v>162</v>
      </c>
      <c r="G106" s="86"/>
    </row>
    <row r="107" spans="1:13" ht="11.25" customHeight="1">
      <c r="A107" s="14" t="s">
        <v>231</v>
      </c>
      <c r="B107" s="94">
        <v>69.152163102933869</v>
      </c>
      <c r="C107" s="94">
        <v>71.205014783331791</v>
      </c>
      <c r="D107" s="94">
        <v>70.717643580151261</v>
      </c>
      <c r="E107" s="94">
        <v>82.180235011857292</v>
      </c>
      <c r="F107" s="94">
        <v>71.500818064645443</v>
      </c>
      <c r="G107" s="86"/>
    </row>
    <row r="108" spans="1:13" ht="11.25" customHeight="1">
      <c r="A108" s="18" t="s">
        <v>232</v>
      </c>
      <c r="B108" s="90"/>
      <c r="C108" s="90">
        <v>500</v>
      </c>
      <c r="D108" s="90">
        <v>500</v>
      </c>
      <c r="E108" s="86"/>
      <c r="F108" s="86"/>
      <c r="G108" s="86"/>
    </row>
    <row r="109" spans="1:13" ht="11.25" customHeight="1">
      <c r="A109" s="14" t="s">
        <v>233</v>
      </c>
      <c r="G109" s="86"/>
      <c r="I109" s="14"/>
    </row>
    <row r="110" spans="1:13" ht="11.25" customHeight="1">
      <c r="A110" s="14" t="s">
        <v>234</v>
      </c>
      <c r="B110" s="90"/>
      <c r="C110" s="90">
        <v>-150</v>
      </c>
      <c r="D110" s="90">
        <v>-150</v>
      </c>
      <c r="E110" s="90">
        <v>-150</v>
      </c>
      <c r="F110" s="90">
        <v>-150</v>
      </c>
      <c r="G110" s="86"/>
    </row>
    <row r="111" spans="1:13" ht="11.25" customHeight="1">
      <c r="A111" s="14" t="s">
        <v>235</v>
      </c>
      <c r="B111" s="90">
        <v>0</v>
      </c>
      <c r="C111" s="90">
        <v>0</v>
      </c>
      <c r="D111" s="90">
        <v>0</v>
      </c>
      <c r="E111" s="90">
        <v>0</v>
      </c>
      <c r="F111" s="90">
        <v>0</v>
      </c>
      <c r="G111" s="86"/>
    </row>
    <row r="112" spans="1:13" ht="11.25" customHeight="1">
      <c r="A112" s="61" t="s">
        <v>190</v>
      </c>
      <c r="B112" s="90">
        <v>0</v>
      </c>
      <c r="C112" s="90">
        <v>1200</v>
      </c>
      <c r="D112" s="90">
        <v>0</v>
      </c>
      <c r="E112" s="90">
        <v>0</v>
      </c>
      <c r="F112" s="90">
        <v>0</v>
      </c>
      <c r="G112" s="86"/>
    </row>
    <row r="113" spans="1:8" ht="11.25" customHeight="1">
      <c r="A113" s="22"/>
      <c r="B113" s="86"/>
      <c r="C113" s="86"/>
      <c r="D113" s="86"/>
      <c r="E113" s="86"/>
      <c r="F113" s="86"/>
      <c r="G113" s="86"/>
    </row>
    <row r="114" spans="1:8" ht="11.25" customHeight="1">
      <c r="A114" s="22"/>
      <c r="B114" s="86"/>
      <c r="C114" s="86"/>
      <c r="D114" s="86"/>
      <c r="E114" s="86"/>
      <c r="F114" s="86"/>
      <c r="G114" s="86"/>
      <c r="H114" s="106" t="s">
        <v>185</v>
      </c>
    </row>
    <row r="115" spans="1:8" ht="13.5" customHeight="1" thickBot="1">
      <c r="A115" s="7" t="s">
        <v>57</v>
      </c>
      <c r="B115" s="105">
        <v>2006</v>
      </c>
      <c r="C115" s="105">
        <v>2007</v>
      </c>
      <c r="D115" s="105">
        <v>2008</v>
      </c>
      <c r="E115" s="105">
        <v>2009</v>
      </c>
      <c r="F115" s="105">
        <v>2010</v>
      </c>
      <c r="H115" s="107" t="s">
        <v>127</v>
      </c>
    </row>
    <row r="116" spans="1:8" ht="13.5" customHeight="1">
      <c r="A116" s="46" t="s">
        <v>171</v>
      </c>
      <c r="B116" s="76">
        <f t="shared" ref="B116:F118" si="5">B57/1000</f>
        <v>0</v>
      </c>
      <c r="C116" s="76">
        <f t="shared" si="5"/>
        <v>0</v>
      </c>
      <c r="D116" s="76">
        <f t="shared" si="5"/>
        <v>0</v>
      </c>
      <c r="E116" s="76">
        <f t="shared" si="5"/>
        <v>0</v>
      </c>
      <c r="F116" s="76">
        <f t="shared" si="5"/>
        <v>0</v>
      </c>
      <c r="H116" s="59">
        <f>F116-C116</f>
        <v>0</v>
      </c>
    </row>
    <row r="117" spans="1:8" ht="13.5" customHeight="1">
      <c r="A117" s="15" t="s">
        <v>173</v>
      </c>
      <c r="B117" s="76">
        <f t="shared" si="5"/>
        <v>0</v>
      </c>
      <c r="C117" s="76">
        <f t="shared" si="5"/>
        <v>0</v>
      </c>
      <c r="D117" s="76">
        <f t="shared" si="5"/>
        <v>0</v>
      </c>
      <c r="E117" s="76">
        <f t="shared" si="5"/>
        <v>0</v>
      </c>
      <c r="F117" s="76">
        <f t="shared" si="5"/>
        <v>0</v>
      </c>
      <c r="H117" s="59">
        <f>F117-C117</f>
        <v>0</v>
      </c>
    </row>
    <row r="118" spans="1:8" ht="13.5" customHeight="1">
      <c r="A118" s="15" t="s">
        <v>172</v>
      </c>
      <c r="B118" s="103">
        <f t="shared" si="5"/>
        <v>0</v>
      </c>
      <c r="C118" s="103">
        <f t="shared" si="5"/>
        <v>0</v>
      </c>
      <c r="D118" s="103">
        <f t="shared" si="5"/>
        <v>0</v>
      </c>
      <c r="E118" s="103">
        <f t="shared" si="5"/>
        <v>0</v>
      </c>
      <c r="F118" s="103">
        <f t="shared" si="5"/>
        <v>0</v>
      </c>
      <c r="H118" s="59">
        <f>F118-C118</f>
        <v>0</v>
      </c>
    </row>
    <row r="119" spans="1:8" ht="13.5" customHeight="1">
      <c r="A119" s="15" t="s">
        <v>58</v>
      </c>
      <c r="B119" s="37">
        <f>B116+B117+B118</f>
        <v>0</v>
      </c>
      <c r="C119" s="37">
        <f>C116+C117+C118</f>
        <v>0</v>
      </c>
      <c r="D119" s="37">
        <f>D116+D117+D118</f>
        <v>0</v>
      </c>
      <c r="E119" s="37">
        <f>E116+E117+E118</f>
        <v>0</v>
      </c>
      <c r="F119" s="37">
        <f>F116+F117+F118</f>
        <v>0</v>
      </c>
      <c r="H119" s="59"/>
    </row>
    <row r="120" spans="1:8" ht="13.5" customHeight="1">
      <c r="A120" s="65"/>
      <c r="B120" s="37"/>
      <c r="C120" s="37"/>
      <c r="D120" s="37"/>
      <c r="E120" s="37"/>
      <c r="F120" s="37"/>
      <c r="H120" s="59"/>
    </row>
    <row r="121" spans="1:8" ht="13.5" customHeight="1">
      <c r="A121" s="15" t="s">
        <v>59</v>
      </c>
      <c r="B121" s="37">
        <f t="shared" ref="B121:F122" si="6">B62/1000</f>
        <v>0</v>
      </c>
      <c r="C121" s="37">
        <f t="shared" si="6"/>
        <v>0</v>
      </c>
      <c r="D121" s="37">
        <f t="shared" si="6"/>
        <v>0</v>
      </c>
      <c r="E121" s="37">
        <f t="shared" si="6"/>
        <v>0</v>
      </c>
      <c r="F121" s="37">
        <f t="shared" si="6"/>
        <v>0</v>
      </c>
      <c r="H121" s="59">
        <f>F121-C121</f>
        <v>0</v>
      </c>
    </row>
    <row r="122" spans="1:8" ht="13.5" customHeight="1">
      <c r="A122" s="15" t="s">
        <v>60</v>
      </c>
      <c r="B122" s="39">
        <f t="shared" si="6"/>
        <v>0</v>
      </c>
      <c r="C122" s="39">
        <f t="shared" si="6"/>
        <v>0</v>
      </c>
      <c r="D122" s="39">
        <f t="shared" si="6"/>
        <v>0</v>
      </c>
      <c r="E122" s="39">
        <f t="shared" si="6"/>
        <v>0</v>
      </c>
      <c r="F122" s="39">
        <f t="shared" si="6"/>
        <v>0</v>
      </c>
      <c r="H122" s="59">
        <f>F122-C122</f>
        <v>0</v>
      </c>
    </row>
    <row r="123" spans="1:8" ht="13.5" customHeight="1">
      <c r="A123" s="15" t="s">
        <v>174</v>
      </c>
      <c r="B123" s="37">
        <f>B121+B122</f>
        <v>0</v>
      </c>
      <c r="C123" s="37">
        <f>C121+C122</f>
        <v>0</v>
      </c>
      <c r="D123" s="37">
        <f>D121+D122</f>
        <v>0</v>
      </c>
      <c r="E123" s="37">
        <f>E121+E122</f>
        <v>0</v>
      </c>
      <c r="F123" s="37">
        <f>F121+F122</f>
        <v>0</v>
      </c>
      <c r="H123" s="20"/>
    </row>
    <row r="124" spans="1:8" ht="11.25" customHeight="1">
      <c r="A124" s="65"/>
      <c r="B124" s="66"/>
      <c r="C124" s="66"/>
      <c r="D124" s="66"/>
      <c r="E124" s="66"/>
      <c r="F124" s="66"/>
      <c r="H124" s="69"/>
    </row>
    <row r="125" spans="1:8" ht="11.25" customHeight="1"/>
    <row r="126" spans="1:8" ht="11.25" customHeight="1">
      <c r="B126" s="86"/>
      <c r="C126" s="86"/>
      <c r="D126" s="86"/>
      <c r="E126" s="86"/>
      <c r="F126" s="86"/>
      <c r="G126" s="86"/>
      <c r="H126" s="106" t="s">
        <v>185</v>
      </c>
    </row>
    <row r="127" spans="1:8" ht="12" thickBot="1">
      <c r="B127" s="105">
        <v>2006</v>
      </c>
      <c r="C127" s="105">
        <v>2007</v>
      </c>
      <c r="D127" s="105">
        <v>2008</v>
      </c>
      <c r="E127" s="105">
        <v>2009</v>
      </c>
      <c r="F127" s="105">
        <v>2010</v>
      </c>
      <c r="H127" s="102" t="s">
        <v>127</v>
      </c>
    </row>
    <row r="128" spans="1:8" ht="12">
      <c r="A128" s="46" t="s">
        <v>62</v>
      </c>
      <c r="B128" s="69">
        <f>B117</f>
        <v>0</v>
      </c>
      <c r="C128" s="69">
        <f>C117</f>
        <v>0</v>
      </c>
      <c r="D128" s="69">
        <f>D117</f>
        <v>0</v>
      </c>
      <c r="E128" s="69">
        <f>E117</f>
        <v>0</v>
      </c>
      <c r="F128" s="69">
        <f>F117</f>
        <v>0</v>
      </c>
      <c r="H128" s="69">
        <f>F128-C128</f>
        <v>0</v>
      </c>
    </row>
    <row r="129" spans="1:8" ht="12">
      <c r="A129" s="46" t="s">
        <v>63</v>
      </c>
      <c r="B129" s="67">
        <f>B68/1000</f>
        <v>0</v>
      </c>
      <c r="C129" s="67">
        <f>C68/1000</f>
        <v>0</v>
      </c>
      <c r="D129" s="67">
        <f>D68/1000</f>
        <v>0</v>
      </c>
      <c r="E129" s="67">
        <f>E68/1000</f>
        <v>0</v>
      </c>
      <c r="F129" s="67">
        <f>F68/1000</f>
        <v>0</v>
      </c>
      <c r="H129" s="69">
        <f>F129-C129</f>
        <v>0</v>
      </c>
    </row>
    <row r="130" spans="1:8" ht="12">
      <c r="A130" s="17" t="s">
        <v>175</v>
      </c>
      <c r="B130" s="66">
        <f>B129-B128</f>
        <v>0</v>
      </c>
      <c r="C130" s="66">
        <f>C129-C128</f>
        <v>0</v>
      </c>
      <c r="D130" s="66">
        <f>D129-D128</f>
        <v>0</v>
      </c>
      <c r="E130" s="66">
        <f>E129-E128</f>
        <v>0</v>
      </c>
      <c r="F130" s="66">
        <f>F129-F128</f>
        <v>0</v>
      </c>
      <c r="H130" s="69">
        <f>F130-C130</f>
        <v>0</v>
      </c>
    </row>
    <row r="131" spans="1:8" ht="12">
      <c r="A131" s="17" t="s">
        <v>64</v>
      </c>
      <c r="B131" s="69"/>
      <c r="C131" s="69"/>
      <c r="D131" s="69"/>
      <c r="E131" s="69"/>
      <c r="F131" s="69"/>
      <c r="G131" s="53"/>
    </row>
    <row r="132" spans="1:8">
      <c r="C132" s="51"/>
      <c r="D132" s="51"/>
    </row>
    <row r="133" spans="1:8">
      <c r="C133" s="51"/>
      <c r="D133" s="51"/>
    </row>
  </sheetData>
  <phoneticPr fontId="19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36"/>
  <sheetViews>
    <sheetView showGridLines="0" view="pageBreakPreview" zoomScale="140" zoomScaleNormal="130" zoomScaleSheetLayoutView="140" workbookViewId="0">
      <selection activeCell="A27" sqref="A27"/>
    </sheetView>
  </sheetViews>
  <sheetFormatPr defaultColWidth="11.453125" defaultRowHeight="11.5"/>
  <cols>
    <col min="1" max="1" width="25.54296875" style="41" customWidth="1"/>
    <col min="2" max="4" width="9.453125" style="20" customWidth="1"/>
    <col min="5" max="5" width="9.453125" style="22" customWidth="1"/>
    <col min="6" max="6" width="8.08984375" style="22" customWidth="1"/>
    <col min="7" max="7" width="17.6328125" style="22" customWidth="1"/>
    <col min="8" max="11" width="7.08984375" style="22" customWidth="1"/>
    <col min="12" max="16384" width="11.453125" style="22"/>
  </cols>
  <sheetData>
    <row r="1" spans="1:26" ht="15.65" customHeight="1">
      <c r="A1" s="1" t="s">
        <v>33</v>
      </c>
      <c r="B1" s="110" t="s">
        <v>240</v>
      </c>
      <c r="C1" s="111"/>
      <c r="D1" s="148" t="s">
        <v>112</v>
      </c>
      <c r="E1" s="113"/>
    </row>
    <row r="2" spans="1:26" ht="13.25" customHeight="1" thickBot="1">
      <c r="A2" s="147" t="s">
        <v>218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210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26" ht="13.25" customHeight="1">
      <c r="A3" s="26" t="s">
        <v>34</v>
      </c>
      <c r="B3" s="27">
        <v>40479.062253299999</v>
      </c>
      <c r="C3" s="27"/>
      <c r="D3" s="27"/>
      <c r="E3" s="27"/>
      <c r="F3" s="134" t="s">
        <v>239</v>
      </c>
      <c r="H3" s="28">
        <f>B3/B$3</f>
        <v>1</v>
      </c>
      <c r="I3" s="28" t="e">
        <f>C3/C$3</f>
        <v>#DIV/0!</v>
      </c>
      <c r="J3" s="28" t="e">
        <f>D3/D$3</f>
        <v>#DIV/0!</v>
      </c>
      <c r="K3" s="28" t="e">
        <f>E3/E$3</f>
        <v>#DIV/0!</v>
      </c>
    </row>
    <row r="4" spans="1:26" ht="13.25" customHeight="1">
      <c r="A4" s="146" t="s">
        <v>157</v>
      </c>
      <c r="B4" s="27">
        <f>B3*B94</f>
        <v>24287.437351979999</v>
      </c>
      <c r="C4" s="27"/>
      <c r="D4" s="27"/>
      <c r="E4" s="27"/>
      <c r="F4" s="134" t="s">
        <v>200</v>
      </c>
      <c r="H4" s="28">
        <f>B4/B3</f>
        <v>0.6</v>
      </c>
      <c r="I4" s="28" t="e">
        <f>C4/C3</f>
        <v>#DIV/0!</v>
      </c>
      <c r="J4" s="28" t="e">
        <f>D4/D3</f>
        <v>#DIV/0!</v>
      </c>
      <c r="K4" s="28" t="e">
        <f>E4/E3</f>
        <v>#DIV/0!</v>
      </c>
    </row>
    <row r="5" spans="1:26" ht="13.25" customHeight="1">
      <c r="A5" s="146" t="s">
        <v>158</v>
      </c>
      <c r="B5" s="27">
        <f>B3*B95</f>
        <v>8622.0402599528989</v>
      </c>
      <c r="C5" s="27"/>
      <c r="D5" s="27"/>
      <c r="E5" s="27"/>
      <c r="F5" s="134" t="s">
        <v>214</v>
      </c>
      <c r="H5" s="28">
        <f>B5/B3</f>
        <v>0.21299999999999997</v>
      </c>
      <c r="I5" s="28" t="e">
        <f>C5/C3</f>
        <v>#DIV/0!</v>
      </c>
      <c r="J5" s="28" t="e">
        <f>D5/D3</f>
        <v>#DIV/0!</v>
      </c>
      <c r="K5" s="28" t="e">
        <f>E5/E3</f>
        <v>#DIV/0!</v>
      </c>
    </row>
    <row r="6" spans="1:26" s="33" customFormat="1" ht="13.25" customHeight="1">
      <c r="A6" s="29" t="s">
        <v>219</v>
      </c>
      <c r="B6" s="30">
        <f>B4+B5</f>
        <v>32909.477611932896</v>
      </c>
      <c r="C6" s="30"/>
      <c r="D6" s="30"/>
      <c r="E6" s="30"/>
      <c r="F6" s="134"/>
      <c r="G6" s="31"/>
      <c r="H6" s="32">
        <f t="shared" ref="H6:K11" si="0">B6/B$3</f>
        <v>0.81299999999999994</v>
      </c>
      <c r="I6" s="32" t="e">
        <f t="shared" si="0"/>
        <v>#DIV/0!</v>
      </c>
      <c r="J6" s="32" t="e">
        <f t="shared" si="0"/>
        <v>#DIV/0!</v>
      </c>
      <c r="K6" s="32" t="e">
        <f t="shared" si="0"/>
        <v>#DIV/0!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s="31" customFormat="1" ht="13.25" customHeight="1">
      <c r="A7" s="3" t="s">
        <v>35</v>
      </c>
      <c r="B7" s="35">
        <f>B3-B6</f>
        <v>7569.5846413671024</v>
      </c>
      <c r="C7" s="35"/>
      <c r="D7" s="36"/>
      <c r="E7" s="35"/>
      <c r="F7" s="134"/>
      <c r="H7" s="28">
        <f t="shared" si="0"/>
        <v>0.18700000000000006</v>
      </c>
      <c r="I7" s="28" t="e">
        <f t="shared" si="0"/>
        <v>#DIV/0!</v>
      </c>
      <c r="J7" s="28" t="e">
        <f t="shared" si="0"/>
        <v>#DIV/0!</v>
      </c>
      <c r="K7" s="28" t="e">
        <f t="shared" si="0"/>
        <v>#DIV/0!</v>
      </c>
    </row>
    <row r="8" spans="1:26" ht="13.25" customHeight="1">
      <c r="A8" s="77" t="s">
        <v>159</v>
      </c>
      <c r="B8" s="30">
        <v>4050</v>
      </c>
      <c r="C8" s="30"/>
      <c r="D8" s="39"/>
      <c r="E8" s="30"/>
      <c r="F8" s="134" t="s">
        <v>201</v>
      </c>
      <c r="H8" s="38">
        <f t="shared" si="0"/>
        <v>0.1000517248808013</v>
      </c>
      <c r="I8" s="38" t="e">
        <f t="shared" si="0"/>
        <v>#DIV/0!</v>
      </c>
      <c r="J8" s="38" t="e">
        <f t="shared" si="0"/>
        <v>#DIV/0!</v>
      </c>
      <c r="K8" s="38" t="e">
        <f t="shared" si="0"/>
        <v>#DIV/0!</v>
      </c>
      <c r="L8" s="31"/>
      <c r="M8" s="31"/>
    </row>
    <row r="9" spans="1:26" ht="13.25" customHeight="1">
      <c r="A9" s="26" t="s">
        <v>4</v>
      </c>
      <c r="B9" s="27">
        <f>B7-B8</f>
        <v>3519.5846413671024</v>
      </c>
      <c r="C9" s="27"/>
      <c r="D9" s="27"/>
      <c r="E9" s="27"/>
      <c r="F9" s="6"/>
      <c r="H9" s="28">
        <f t="shared" si="0"/>
        <v>8.6948275119198767E-2</v>
      </c>
      <c r="I9" s="28" t="e">
        <f t="shared" si="0"/>
        <v>#DIV/0!</v>
      </c>
      <c r="J9" s="28" t="e">
        <f t="shared" si="0"/>
        <v>#DIV/0!</v>
      </c>
      <c r="K9" s="28" t="e">
        <f t="shared" si="0"/>
        <v>#DIV/0!</v>
      </c>
    </row>
    <row r="10" spans="1:26" ht="13.25" customHeight="1">
      <c r="A10" s="4" t="s">
        <v>36</v>
      </c>
      <c r="B10" s="30">
        <v>1560</v>
      </c>
      <c r="C10" s="30"/>
      <c r="D10" s="30"/>
      <c r="E10" s="30"/>
      <c r="F10" s="9" t="s">
        <v>236</v>
      </c>
      <c r="H10" s="32">
        <f t="shared" si="0"/>
        <v>3.8538442176308647E-2</v>
      </c>
      <c r="I10" s="32" t="e">
        <f t="shared" si="0"/>
        <v>#DIV/0!</v>
      </c>
      <c r="J10" s="32" t="e">
        <f t="shared" si="0"/>
        <v>#DIV/0!</v>
      </c>
      <c r="K10" s="32" t="e">
        <f t="shared" si="0"/>
        <v>#DIV/0!</v>
      </c>
    </row>
    <row r="11" spans="1:26" ht="13.25" customHeight="1">
      <c r="A11" s="34" t="s">
        <v>7</v>
      </c>
      <c r="B11" s="35">
        <f>B9-B10</f>
        <v>1959.5846413671024</v>
      </c>
      <c r="C11" s="35"/>
      <c r="D11" s="36"/>
      <c r="E11" s="35"/>
      <c r="F11" s="6"/>
      <c r="H11" s="28">
        <f t="shared" si="0"/>
        <v>4.8409832942890127E-2</v>
      </c>
      <c r="I11" s="28" t="e">
        <f t="shared" si="0"/>
        <v>#DIV/0!</v>
      </c>
      <c r="J11" s="28" t="e">
        <f t="shared" si="0"/>
        <v>#DIV/0!</v>
      </c>
      <c r="K11" s="28" t="e">
        <f t="shared" si="0"/>
        <v>#DIV/0!</v>
      </c>
    </row>
    <row r="12" spans="1:26" ht="13.25" customHeight="1">
      <c r="A12" s="34" t="s">
        <v>160</v>
      </c>
      <c r="B12" s="27">
        <v>0</v>
      </c>
      <c r="C12" s="27"/>
      <c r="D12" s="37"/>
      <c r="E12" s="27"/>
      <c r="F12" s="41"/>
      <c r="H12" s="28"/>
      <c r="I12" s="28"/>
      <c r="J12" s="28"/>
      <c r="K12" s="28"/>
    </row>
    <row r="13" spans="1:26" ht="13.25" customHeight="1">
      <c r="A13" s="4" t="s">
        <v>37</v>
      </c>
      <c r="B13" s="30">
        <v>829</v>
      </c>
      <c r="C13" s="30"/>
      <c r="D13" s="151"/>
      <c r="E13" s="30"/>
      <c r="F13" s="9" t="s">
        <v>217</v>
      </c>
      <c r="H13" s="32">
        <f t="shared" ref="H13:K16" si="1">B13/B$3</f>
        <v>2.0479723438564017E-2</v>
      </c>
      <c r="I13" s="32" t="e">
        <f t="shared" si="1"/>
        <v>#DIV/0!</v>
      </c>
      <c r="J13" s="32" t="e">
        <f t="shared" si="1"/>
        <v>#DIV/0!</v>
      </c>
      <c r="K13" s="32" t="e">
        <f t="shared" si="1"/>
        <v>#DIV/0!</v>
      </c>
    </row>
    <row r="14" spans="1:26" ht="13.25" customHeight="1">
      <c r="A14" s="5" t="s">
        <v>38</v>
      </c>
      <c r="B14" s="35">
        <f>B11+B12-B13</f>
        <v>1130.5846413671024</v>
      </c>
      <c r="C14" s="35"/>
      <c r="D14" s="35"/>
      <c r="E14" s="35"/>
      <c r="F14" s="41"/>
      <c r="H14" s="28">
        <f t="shared" si="1"/>
        <v>2.7930109504326107E-2</v>
      </c>
      <c r="I14" s="28" t="e">
        <f t="shared" si="1"/>
        <v>#DIV/0!</v>
      </c>
      <c r="J14" s="28" t="e">
        <f t="shared" si="1"/>
        <v>#DIV/0!</v>
      </c>
      <c r="K14" s="28" t="e">
        <f t="shared" si="1"/>
        <v>#DIV/0!</v>
      </c>
    </row>
    <row r="15" spans="1:26" ht="13.25" customHeight="1">
      <c r="A15" s="4" t="s">
        <v>161</v>
      </c>
      <c r="B15" s="30">
        <f>B14*B102</f>
        <v>282.64616034177561</v>
      </c>
      <c r="C15" s="30"/>
      <c r="D15" s="30"/>
      <c r="E15" s="30"/>
      <c r="F15" s="134" t="s">
        <v>202</v>
      </c>
      <c r="H15" s="32">
        <f t="shared" si="1"/>
        <v>6.9825273760815267E-3</v>
      </c>
      <c r="I15" s="32" t="e">
        <f t="shared" si="1"/>
        <v>#DIV/0!</v>
      </c>
      <c r="J15" s="32" t="e">
        <f t="shared" si="1"/>
        <v>#DIV/0!</v>
      </c>
      <c r="K15" s="32" t="e">
        <f t="shared" si="1"/>
        <v>#DIV/0!</v>
      </c>
    </row>
    <row r="16" spans="1:26" ht="13.25" customHeight="1">
      <c r="A16" s="4" t="s">
        <v>39</v>
      </c>
      <c r="B16" s="30">
        <f>B14-B15</f>
        <v>847.93848102532684</v>
      </c>
      <c r="C16" s="30"/>
      <c r="D16" s="30"/>
      <c r="E16" s="30"/>
      <c r="F16" s="41"/>
      <c r="H16" s="28">
        <f t="shared" si="1"/>
        <v>2.0947582128244581E-2</v>
      </c>
      <c r="I16" s="28" t="e">
        <f t="shared" si="1"/>
        <v>#DIV/0!</v>
      </c>
      <c r="J16" s="28" t="e">
        <f t="shared" si="1"/>
        <v>#DIV/0!</v>
      </c>
      <c r="K16" s="28" t="e">
        <f t="shared" si="1"/>
        <v>#DIV/0!</v>
      </c>
    </row>
    <row r="17" spans="1:10" ht="13.25" customHeight="1">
      <c r="E17" s="20"/>
    </row>
    <row r="18" spans="1:10" ht="13.25" customHeight="1" thickBot="1">
      <c r="A18" s="7" t="s">
        <v>40</v>
      </c>
      <c r="B18" s="43"/>
      <c r="C18" s="138"/>
      <c r="D18" s="139"/>
      <c r="E18" s="138"/>
      <c r="F18" s="45"/>
      <c r="G18" s="45"/>
      <c r="I18" s="23"/>
    </row>
    <row r="19" spans="1:10" ht="13.25" customHeight="1">
      <c r="A19" s="9" t="s">
        <v>41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10" ht="13.25" customHeight="1">
      <c r="A20" s="9" t="s">
        <v>42</v>
      </c>
      <c r="B20" s="48">
        <v>0.18700000000000006</v>
      </c>
      <c r="C20" s="48"/>
      <c r="D20" s="48"/>
      <c r="E20" s="48"/>
      <c r="F20" s="45"/>
      <c r="G20" s="45"/>
    </row>
    <row r="21" spans="1:10" ht="13.25" customHeight="1">
      <c r="A21" s="9" t="s">
        <v>43</v>
      </c>
      <c r="B21" s="10">
        <v>0.1000517248808013</v>
      </c>
      <c r="C21" s="10"/>
      <c r="D21" s="10"/>
      <c r="E21" s="10"/>
      <c r="F21" s="45"/>
      <c r="G21" s="45"/>
    </row>
    <row r="22" spans="1:10" ht="13.25" customHeight="1">
      <c r="A22" s="11" t="s">
        <v>220</v>
      </c>
      <c r="B22" s="10">
        <v>2.2727272727272707E-2</v>
      </c>
      <c r="C22" s="10"/>
      <c r="D22" s="10"/>
      <c r="E22" s="10"/>
      <c r="F22" s="45"/>
      <c r="G22" s="45"/>
    </row>
    <row r="23" spans="1:10" ht="13.25" customHeight="1">
      <c r="A23" s="9" t="s">
        <v>45</v>
      </c>
      <c r="B23" s="48">
        <v>8.6948275119198767E-2</v>
      </c>
      <c r="C23" s="48"/>
      <c r="D23" s="48"/>
      <c r="E23" s="48"/>
      <c r="F23" s="45"/>
      <c r="G23" s="45"/>
    </row>
    <row r="24" spans="1:10" ht="13.25" customHeight="1">
      <c r="A24" s="12" t="s">
        <v>162</v>
      </c>
      <c r="B24" s="47">
        <v>2.0947706515230907E-2</v>
      </c>
      <c r="C24" s="47"/>
      <c r="D24" s="47"/>
      <c r="E24" s="47"/>
      <c r="F24" s="45"/>
      <c r="G24" s="45"/>
      <c r="J24" s="45"/>
    </row>
    <row r="25" spans="1:10" ht="13.25" customHeight="1">
      <c r="A25" s="9" t="s">
        <v>163</v>
      </c>
      <c r="B25" s="48">
        <v>3.4551482502493562E-2</v>
      </c>
      <c r="C25" s="48"/>
      <c r="D25" s="48"/>
      <c r="E25" s="48"/>
      <c r="F25" s="45"/>
      <c r="G25" s="45"/>
      <c r="J25" s="45"/>
    </row>
    <row r="26" spans="1:10" ht="13.25" customHeight="1">
      <c r="A26" s="9" t="s">
        <v>243</v>
      </c>
      <c r="B26" s="48">
        <v>5.4406438558900573E-2</v>
      </c>
      <c r="C26" s="48"/>
      <c r="D26" s="48"/>
      <c r="E26" s="48"/>
      <c r="F26" s="45"/>
      <c r="G26" s="45"/>
      <c r="J26" s="45"/>
    </row>
    <row r="27" spans="1:10" ht="13.25" customHeight="1">
      <c r="A27" s="46" t="s">
        <v>164</v>
      </c>
      <c r="B27" s="93">
        <v>7.8E-2</v>
      </c>
      <c r="C27" s="93"/>
      <c r="D27" s="93"/>
      <c r="E27" s="93"/>
      <c r="F27" s="45"/>
      <c r="G27" s="45"/>
      <c r="J27" s="45"/>
    </row>
    <row r="28" spans="1:10" ht="13.25" customHeight="1">
      <c r="A28" s="46" t="s">
        <v>165</v>
      </c>
      <c r="B28" s="49">
        <v>2.363812437447558</v>
      </c>
      <c r="C28" s="49"/>
      <c r="D28" s="49"/>
      <c r="E28" s="49"/>
      <c r="F28" s="45"/>
      <c r="G28" s="45"/>
      <c r="J28" s="45"/>
    </row>
    <row r="29" spans="1:10" ht="13.25" customHeight="1">
      <c r="A29" s="46" t="s">
        <v>194</v>
      </c>
      <c r="B29" s="142">
        <f>B24/(B76-B24)</f>
        <v>4.2419297265137712E-2</v>
      </c>
      <c r="C29" s="142"/>
      <c r="D29" s="142"/>
      <c r="E29" s="142"/>
      <c r="F29" s="45"/>
      <c r="G29" s="45"/>
      <c r="J29" s="45"/>
    </row>
    <row r="30" spans="1:10" ht="13.25" customHeight="1">
      <c r="A30" s="46"/>
      <c r="B30" s="50"/>
      <c r="C30" s="50"/>
      <c r="D30" s="50"/>
      <c r="E30" s="45"/>
      <c r="F30" s="45"/>
      <c r="G30" s="45"/>
    </row>
    <row r="31" spans="1:10" ht="13.25" customHeight="1">
      <c r="A31" s="46"/>
      <c r="B31" s="50"/>
      <c r="C31" s="50"/>
      <c r="D31" s="50"/>
      <c r="E31" s="45"/>
      <c r="F31" s="45"/>
      <c r="G31" s="45"/>
    </row>
    <row r="32" spans="1:10" ht="13.25" customHeight="1">
      <c r="A32" s="1" t="s">
        <v>46</v>
      </c>
      <c r="B32" s="110" t="s">
        <v>240</v>
      </c>
      <c r="C32" s="111"/>
      <c r="D32" s="148" t="s">
        <v>112</v>
      </c>
      <c r="E32" s="113"/>
      <c r="F32" s="109" t="s">
        <v>185</v>
      </c>
    </row>
    <row r="33" spans="1:7" ht="13.25" customHeight="1" thickBot="1">
      <c r="A33" s="147" t="s">
        <v>218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212</v>
      </c>
    </row>
    <row r="34" spans="1:7" ht="13.25" customHeight="1">
      <c r="A34" s="2" t="s">
        <v>47</v>
      </c>
      <c r="B34" s="27">
        <v>120</v>
      </c>
      <c r="C34" s="27">
        <v>0</v>
      </c>
      <c r="D34" s="27">
        <v>0</v>
      </c>
      <c r="E34" s="27">
        <v>0</v>
      </c>
      <c r="F34" s="53">
        <f>E34-B34</f>
        <v>-120</v>
      </c>
      <c r="G34" s="46" t="s">
        <v>203</v>
      </c>
    </row>
    <row r="35" spans="1:7" ht="13.25" customHeight="1">
      <c r="A35" s="2" t="s">
        <v>48</v>
      </c>
      <c r="B35" s="27">
        <v>16902.863450666671</v>
      </c>
      <c r="C35" s="27"/>
      <c r="D35" s="27"/>
      <c r="E35" s="27"/>
      <c r="F35" s="53">
        <f>E35-B35</f>
        <v>-16902.863450666671</v>
      </c>
      <c r="G35" s="46" t="s">
        <v>204</v>
      </c>
    </row>
    <row r="36" spans="1:7" ht="13.25" customHeight="1">
      <c r="A36" s="2" t="s">
        <v>49</v>
      </c>
      <c r="B36" s="27">
        <v>10779.629728824</v>
      </c>
      <c r="C36" s="27"/>
      <c r="D36" s="27"/>
      <c r="E36" s="27"/>
      <c r="F36" s="53">
        <f>E36-B36</f>
        <v>-10779.629728824</v>
      </c>
      <c r="G36" s="46" t="s">
        <v>204</v>
      </c>
    </row>
    <row r="37" spans="1:7" ht="13.25" customHeight="1">
      <c r="A37" s="13" t="s">
        <v>166</v>
      </c>
      <c r="B37" s="35">
        <v>27802.493179490673</v>
      </c>
      <c r="C37" s="35"/>
      <c r="D37" s="35"/>
      <c r="E37" s="35"/>
      <c r="F37" s="53"/>
    </row>
    <row r="38" spans="1:7" ht="13.25" customHeight="1">
      <c r="A38" s="4" t="s">
        <v>167</v>
      </c>
      <c r="B38" s="30">
        <v>15060</v>
      </c>
      <c r="C38" s="30"/>
      <c r="D38" s="30"/>
      <c r="E38" s="30"/>
      <c r="F38" s="53">
        <f>E38-B38</f>
        <v>-15060</v>
      </c>
      <c r="G38" s="46" t="s">
        <v>206</v>
      </c>
    </row>
    <row r="39" spans="1:7" ht="13.25" customHeight="1">
      <c r="A39" s="4" t="s">
        <v>50</v>
      </c>
      <c r="B39" s="54">
        <v>42862.493179490673</v>
      </c>
      <c r="C39" s="54"/>
      <c r="D39" s="54"/>
      <c r="E39" s="54"/>
      <c r="F39" s="53"/>
    </row>
    <row r="40" spans="1:7" ht="13.25" customHeight="1">
      <c r="B40" s="20" t="s">
        <v>51</v>
      </c>
      <c r="D40" s="20" t="s">
        <v>51</v>
      </c>
      <c r="E40" s="20" t="s">
        <v>51</v>
      </c>
      <c r="F40" s="137"/>
    </row>
    <row r="41" spans="1:7" ht="13.25" customHeight="1">
      <c r="A41" s="1" t="s">
        <v>52</v>
      </c>
      <c r="B41" s="55"/>
      <c r="E41" s="20"/>
      <c r="F41" s="137"/>
    </row>
    <row r="42" spans="1:7" ht="13.25" customHeight="1">
      <c r="A42" s="13" t="s">
        <v>53</v>
      </c>
      <c r="B42" s="35">
        <v>4971.551975010253</v>
      </c>
      <c r="C42" s="35"/>
      <c r="D42" s="35"/>
      <c r="E42" s="35"/>
      <c r="F42" s="53">
        <f>E42-B42</f>
        <v>-4971.551975010253</v>
      </c>
      <c r="G42" s="46" t="s">
        <v>205</v>
      </c>
    </row>
    <row r="43" spans="1:7" ht="13.25" customHeight="1">
      <c r="A43" s="26" t="s">
        <v>221</v>
      </c>
      <c r="B43" s="27">
        <v>962.29121850000013</v>
      </c>
      <c r="C43" s="27"/>
      <c r="D43" s="27"/>
      <c r="E43" s="27"/>
      <c r="F43" s="53">
        <f>E43-B43</f>
        <v>-962.29121850000013</v>
      </c>
      <c r="G43" s="46" t="s">
        <v>199</v>
      </c>
    </row>
    <row r="44" spans="1:7" ht="13.25" customHeight="1">
      <c r="A44" s="26" t="s">
        <v>168</v>
      </c>
      <c r="B44" s="27">
        <v>911.13637413739866</v>
      </c>
      <c r="C44" s="27"/>
      <c r="D44" s="27"/>
      <c r="E44" s="27"/>
      <c r="F44" s="53">
        <f>E44-B44</f>
        <v>-911.13637413739866</v>
      </c>
      <c r="G44" s="46" t="s">
        <v>199</v>
      </c>
    </row>
    <row r="45" spans="1:7" ht="13.25" customHeight="1">
      <c r="A45" s="4" t="s">
        <v>54</v>
      </c>
      <c r="B45" s="27">
        <v>9278.1190586570447</v>
      </c>
      <c r="C45" s="27"/>
      <c r="D45" s="27"/>
      <c r="E45" s="27"/>
      <c r="F45" s="53">
        <f>E45-B45</f>
        <v>-9278.1190586570447</v>
      </c>
      <c r="G45" s="46" t="s">
        <v>207</v>
      </c>
    </row>
    <row r="46" spans="1:7" ht="13.25" customHeight="1">
      <c r="A46" s="13" t="s">
        <v>55</v>
      </c>
      <c r="B46" s="35">
        <v>16123.098626304698</v>
      </c>
      <c r="C46" s="36"/>
      <c r="D46" s="35"/>
      <c r="E46" s="35"/>
      <c r="F46" s="53"/>
      <c r="G46" s="46"/>
    </row>
    <row r="47" spans="1:7" ht="13.25" customHeight="1">
      <c r="A47" s="2" t="s">
        <v>56</v>
      </c>
      <c r="B47" s="27">
        <v>1350</v>
      </c>
      <c r="C47" s="37"/>
      <c r="D47" s="27"/>
      <c r="E47" s="27"/>
      <c r="F47" s="53">
        <f>E47-B47</f>
        <v>-1350</v>
      </c>
      <c r="G47" s="46" t="s">
        <v>211</v>
      </c>
    </row>
    <row r="48" spans="1:7" ht="13.25" customHeight="1">
      <c r="A48" s="95" t="s">
        <v>169</v>
      </c>
      <c r="B48" s="27">
        <v>24541.451037092091</v>
      </c>
      <c r="C48" s="37"/>
      <c r="D48" s="27"/>
      <c r="E48" s="27"/>
      <c r="F48" s="53"/>
      <c r="G48" s="46" t="s">
        <v>208</v>
      </c>
    </row>
    <row r="49" spans="1:7" ht="13.25" customHeight="1">
      <c r="A49" s="80" t="s">
        <v>222</v>
      </c>
      <c r="B49" s="27">
        <v>847.9435160938898</v>
      </c>
      <c r="C49" s="37"/>
      <c r="D49" s="27"/>
      <c r="E49" s="27"/>
      <c r="F49" s="53"/>
      <c r="G49" s="46"/>
    </row>
    <row r="50" spans="1:7" ht="13.25" customHeight="1">
      <c r="A50" s="97" t="s">
        <v>170</v>
      </c>
      <c r="B50" s="30">
        <v>25389.394553185979</v>
      </c>
      <c r="C50" s="39"/>
      <c r="D50" s="30"/>
      <c r="E50" s="30"/>
      <c r="F50" s="53">
        <f>E50-B50</f>
        <v>-25389.394553185979</v>
      </c>
    </row>
    <row r="51" spans="1:7" ht="13.25" customHeight="1">
      <c r="A51" s="57" t="s">
        <v>52</v>
      </c>
      <c r="B51" s="54">
        <v>42862.493179490673</v>
      </c>
      <c r="C51" s="54"/>
      <c r="D51" s="54"/>
      <c r="E51" s="54"/>
      <c r="F51" s="137"/>
    </row>
    <row r="52" spans="1:7" ht="13.25" customHeight="1">
      <c r="A52" s="58"/>
      <c r="B52" s="37"/>
      <c r="C52" s="37"/>
      <c r="D52" s="37"/>
      <c r="E52" s="37"/>
    </row>
    <row r="53" spans="1:7" ht="13.25" customHeight="1">
      <c r="A53" s="46" t="s">
        <v>223</v>
      </c>
      <c r="B53" s="69">
        <v>25378.960968504001</v>
      </c>
      <c r="C53" s="69"/>
      <c r="D53" s="69"/>
      <c r="E53" s="69"/>
      <c r="F53" s="70"/>
    </row>
    <row r="54" spans="1:7" ht="13.5" customHeight="1">
      <c r="A54" s="46" t="s">
        <v>237</v>
      </c>
      <c r="B54" s="69">
        <v>0</v>
      </c>
      <c r="C54" s="69"/>
      <c r="D54" s="69"/>
      <c r="E54" s="69"/>
      <c r="F54" s="45"/>
    </row>
    <row r="55" spans="1:7" ht="13.5" customHeight="1">
      <c r="A55" s="61"/>
      <c r="B55" s="59"/>
      <c r="C55" s="59"/>
      <c r="D55" s="59"/>
      <c r="E55" s="59"/>
      <c r="F55" s="98" t="s">
        <v>185</v>
      </c>
    </row>
    <row r="56" spans="1:7" ht="15" customHeight="1" thickBot="1">
      <c r="A56" s="7" t="s">
        <v>57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7" ht="13.25" customHeight="1">
      <c r="A57" s="46" t="s">
        <v>171</v>
      </c>
      <c r="B57" s="64">
        <f>B34-B105</f>
        <v>120</v>
      </c>
      <c r="C57" s="64"/>
      <c r="D57" s="64"/>
      <c r="E57" s="64"/>
      <c r="F57" s="53"/>
    </row>
    <row r="58" spans="1:7" ht="13.25" customHeight="1">
      <c r="A58" s="15" t="s">
        <v>173</v>
      </c>
      <c r="B58" s="66">
        <f>B105+B35+B36-B42-B43-B44</f>
        <v>20837.513611843024</v>
      </c>
      <c r="C58" s="66"/>
      <c r="D58" s="66"/>
      <c r="E58" s="66"/>
      <c r="F58" s="53"/>
    </row>
    <row r="59" spans="1:7" ht="13.25" customHeight="1">
      <c r="A59" s="15" t="s">
        <v>172</v>
      </c>
      <c r="B59" s="67">
        <f>B38</f>
        <v>15060</v>
      </c>
      <c r="C59" s="67"/>
      <c r="D59" s="67"/>
      <c r="E59" s="67"/>
      <c r="F59" s="53"/>
    </row>
    <row r="60" spans="1:7" ht="13.25" customHeight="1">
      <c r="A60" s="15" t="s">
        <v>58</v>
      </c>
      <c r="B60" s="66">
        <f>B57+B58+B59</f>
        <v>36017.513611843024</v>
      </c>
      <c r="C60" s="66"/>
      <c r="D60" s="66"/>
      <c r="E60" s="66"/>
      <c r="F60" s="53"/>
    </row>
    <row r="61" spans="1:7" ht="13.25" customHeight="1">
      <c r="A61" s="65"/>
      <c r="B61" s="66"/>
      <c r="C61" s="66"/>
      <c r="D61" s="66"/>
      <c r="E61" s="66"/>
      <c r="F61" s="53"/>
    </row>
    <row r="62" spans="1:7" ht="13.25" customHeight="1">
      <c r="A62" s="15" t="s">
        <v>59</v>
      </c>
      <c r="B62" s="66">
        <f>B45+B47</f>
        <v>10628.119058657045</v>
      </c>
      <c r="C62" s="66"/>
      <c r="D62" s="66"/>
      <c r="E62" s="66"/>
      <c r="F62" s="53"/>
    </row>
    <row r="63" spans="1:7" ht="13.25" customHeight="1">
      <c r="A63" s="15" t="s">
        <v>60</v>
      </c>
      <c r="B63" s="67">
        <f>B50</f>
        <v>25389.394553185979</v>
      </c>
      <c r="C63" s="67"/>
      <c r="D63" s="67"/>
      <c r="E63" s="67"/>
      <c r="F63" s="53"/>
    </row>
    <row r="64" spans="1:7" ht="13.25" customHeight="1">
      <c r="A64" s="15" t="s">
        <v>174</v>
      </c>
      <c r="B64" s="66">
        <f>B62+B63</f>
        <v>36017.513611843024</v>
      </c>
      <c r="C64" s="66"/>
      <c r="D64" s="66"/>
      <c r="E64" s="66"/>
      <c r="F64" s="53"/>
    </row>
    <row r="65" spans="1:6" ht="13.25" customHeight="1">
      <c r="A65" s="65"/>
      <c r="B65" s="66"/>
      <c r="C65" s="66"/>
      <c r="D65" s="66"/>
      <c r="E65" s="66"/>
      <c r="F65" s="53"/>
    </row>
    <row r="66" spans="1:6" ht="13.25" customHeight="1" thickBot="1">
      <c r="A66" s="7" t="s">
        <v>61</v>
      </c>
      <c r="B66" s="68"/>
      <c r="C66" s="68"/>
      <c r="D66" s="68"/>
      <c r="E66" s="68"/>
      <c r="F66" s="53"/>
    </row>
    <row r="67" spans="1:6" ht="13.25" customHeight="1">
      <c r="A67" s="9" t="s">
        <v>62</v>
      </c>
      <c r="B67" s="69">
        <f>B58</f>
        <v>20837.513611843024</v>
      </c>
      <c r="C67" s="69"/>
      <c r="D67" s="69"/>
      <c r="E67" s="69"/>
      <c r="F67" s="53"/>
    </row>
    <row r="68" spans="1:6" ht="13.25" customHeight="1">
      <c r="A68" s="9" t="s">
        <v>63</v>
      </c>
      <c r="B68" s="67">
        <f>B47+B50-B38</f>
        <v>11679.394553185979</v>
      </c>
      <c r="C68" s="67"/>
      <c r="D68" s="67"/>
      <c r="E68" s="67"/>
      <c r="F68" s="53"/>
    </row>
    <row r="69" spans="1:6" ht="13.25" customHeight="1">
      <c r="A69" s="17" t="s">
        <v>175</v>
      </c>
      <c r="B69" s="66">
        <f>B68-B67</f>
        <v>-9158.1190586570447</v>
      </c>
      <c r="C69" s="66"/>
      <c r="D69" s="66"/>
      <c r="E69" s="66"/>
      <c r="F69" s="53"/>
    </row>
    <row r="70" spans="1:6" ht="13.25" customHeight="1">
      <c r="A70" s="17" t="s">
        <v>64</v>
      </c>
      <c r="B70" s="69"/>
      <c r="C70" s="69"/>
      <c r="D70" s="69"/>
      <c r="E70" s="69"/>
    </row>
    <row r="71" spans="1:6" ht="13.25" customHeight="1">
      <c r="B71" s="59"/>
      <c r="C71" s="59"/>
      <c r="D71" s="59"/>
      <c r="E71" s="59"/>
    </row>
    <row r="72" spans="1:6" ht="13.25" customHeight="1" thickBot="1">
      <c r="A72" s="7" t="s">
        <v>65</v>
      </c>
      <c r="E72" s="20"/>
    </row>
    <row r="73" spans="1:6" ht="13.25" customHeight="1">
      <c r="A73" s="9" t="s">
        <v>66</v>
      </c>
      <c r="B73" s="69">
        <f>B35/B3*365</f>
        <v>152.41324319439667</v>
      </c>
      <c r="C73" s="69"/>
      <c r="D73" s="69"/>
      <c r="E73" s="69"/>
      <c r="F73" s="70"/>
    </row>
    <row r="74" spans="1:6" ht="13.25" customHeight="1">
      <c r="A74" s="9" t="s">
        <v>67</v>
      </c>
      <c r="B74" s="69">
        <f>B36/B4*365</f>
        <v>162</v>
      </c>
      <c r="C74" s="69"/>
      <c r="D74" s="69"/>
      <c r="E74" s="69"/>
      <c r="F74" s="70"/>
    </row>
    <row r="75" spans="1:6" ht="13.25" customHeight="1">
      <c r="A75" s="9" t="s">
        <v>68</v>
      </c>
      <c r="B75" s="69">
        <f>B42/B53*365</f>
        <v>71.500818064645429</v>
      </c>
      <c r="C75" s="69"/>
      <c r="D75" s="69"/>
      <c r="E75" s="69"/>
    </row>
    <row r="76" spans="1:6" ht="13.25" customHeight="1">
      <c r="A76" s="9" t="s">
        <v>69</v>
      </c>
      <c r="B76" s="47">
        <f>B67/B3</f>
        <v>0.5147726368128569</v>
      </c>
      <c r="C76" s="47"/>
      <c r="D76" s="47"/>
      <c r="E76" s="47"/>
    </row>
    <row r="77" spans="1:6" ht="13.25" customHeight="1">
      <c r="A77" s="46" t="s">
        <v>176</v>
      </c>
      <c r="B77" s="71">
        <f>B62/B9</f>
        <v>3.0197083297104039</v>
      </c>
      <c r="C77" s="71"/>
      <c r="D77" s="71"/>
      <c r="E77" s="71"/>
    </row>
    <row r="78" spans="1:6" ht="13.25" customHeight="1">
      <c r="A78" s="46" t="s">
        <v>177</v>
      </c>
      <c r="B78" s="100">
        <f>B62/B16</f>
        <v>12.534068563329651</v>
      </c>
      <c r="C78" s="100"/>
      <c r="D78" s="100"/>
      <c r="E78" s="100"/>
    </row>
    <row r="79" spans="1:6" ht="13.25" customHeight="1">
      <c r="A79" s="46"/>
      <c r="B79" s="100"/>
      <c r="C79" s="100"/>
      <c r="D79" s="100"/>
      <c r="E79" s="100"/>
    </row>
    <row r="80" spans="1:6" ht="13.25" customHeight="1">
      <c r="A80" s="41" t="s">
        <v>193</v>
      </c>
      <c r="B80" s="108">
        <f t="shared" ref="B80:E81" si="2">B35/B$3</f>
        <v>0.41757052929971689</v>
      </c>
      <c r="C80" s="108" t="e">
        <f t="shared" si="2"/>
        <v>#DIV/0!</v>
      </c>
      <c r="D80" s="108" t="e">
        <f t="shared" si="2"/>
        <v>#DIV/0!</v>
      </c>
      <c r="E80" s="108" t="e">
        <f t="shared" si="2"/>
        <v>#DIV/0!</v>
      </c>
    </row>
    <row r="81" spans="1:11" ht="13.25" customHeight="1">
      <c r="A81" s="41" t="s">
        <v>191</v>
      </c>
      <c r="B81" s="108">
        <f t="shared" si="2"/>
        <v>0.26630136986301373</v>
      </c>
      <c r="C81" s="108" t="e">
        <f t="shared" si="2"/>
        <v>#DIV/0!</v>
      </c>
      <c r="D81" s="108" t="e">
        <f t="shared" si="2"/>
        <v>#DIV/0!</v>
      </c>
      <c r="E81" s="108" t="e">
        <f t="shared" si="2"/>
        <v>#DIV/0!</v>
      </c>
    </row>
    <row r="82" spans="1:11" ht="13.25" customHeight="1">
      <c r="A82" s="41" t="s">
        <v>192</v>
      </c>
      <c r="B82" s="108">
        <f>B42/B3</f>
        <v>0.12281786430477287</v>
      </c>
      <c r="C82" s="108" t="e">
        <f>C42/C3</f>
        <v>#DIV/0!</v>
      </c>
      <c r="D82" s="108" t="e">
        <f>D42/D3</f>
        <v>#DIV/0!</v>
      </c>
      <c r="E82" s="108" t="e">
        <f>E42/E3</f>
        <v>#DIV/0!</v>
      </c>
    </row>
    <row r="83" spans="1:11" ht="13.25" customHeight="1">
      <c r="A83" s="41" t="s">
        <v>241</v>
      </c>
      <c r="B83" s="108">
        <f>(B43+B44)/B3</f>
        <v>4.6281398045100966E-2</v>
      </c>
      <c r="C83" s="108" t="e">
        <f>(C43+C44)/C3</f>
        <v>#DIV/0!</v>
      </c>
      <c r="D83" s="108" t="e">
        <f>(D43+D44)/D3</f>
        <v>#DIV/0!</v>
      </c>
      <c r="E83" s="136" t="e">
        <f>(E43+E44)/E3</f>
        <v>#DIV/0!</v>
      </c>
    </row>
    <row r="84" spans="1:11" ht="13.25" customHeight="1">
      <c r="A84" s="41" t="s">
        <v>242</v>
      </c>
      <c r="B84" s="72">
        <f>B80+B81-B82-B83</f>
        <v>0.51477263681285679</v>
      </c>
      <c r="C84" s="72" t="e">
        <f>C80+C81-C82-C83</f>
        <v>#DIV/0!</v>
      </c>
      <c r="D84" s="72" t="e">
        <f>D80+D81-D82-D83</f>
        <v>#DIV/0!</v>
      </c>
      <c r="E84" s="72" t="e">
        <f>E80+E81-E82-E83</f>
        <v>#DIV/0!</v>
      </c>
    </row>
    <row r="85" spans="1:11" ht="13.25" customHeight="1">
      <c r="A85" s="41" t="s">
        <v>195</v>
      </c>
      <c r="B85" s="100"/>
      <c r="C85" s="100"/>
      <c r="D85" s="100"/>
      <c r="E85" s="100"/>
    </row>
    <row r="86" spans="1:11" ht="13.25" customHeight="1">
      <c r="B86" s="100"/>
      <c r="C86" s="100"/>
      <c r="D86" s="100"/>
      <c r="E86" s="100"/>
    </row>
    <row r="87" spans="1:11" ht="13.25" customHeight="1">
      <c r="B87" s="100"/>
      <c r="C87" s="100"/>
      <c r="D87" s="100"/>
      <c r="E87" s="100"/>
    </row>
    <row r="88" spans="1:11" ht="13.25" customHeight="1">
      <c r="A88" s="46"/>
      <c r="B88" s="100"/>
      <c r="C88" s="100"/>
      <c r="D88" s="100"/>
      <c r="E88" s="100"/>
    </row>
    <row r="89" spans="1:11" ht="11.25" customHeight="1">
      <c r="B89" s="72"/>
      <c r="C89" s="72"/>
      <c r="D89" s="72"/>
    </row>
    <row r="90" spans="1:11" ht="11.25" customHeight="1">
      <c r="A90" s="14" t="s">
        <v>209</v>
      </c>
      <c r="B90" s="59"/>
      <c r="D90" s="59"/>
    </row>
    <row r="91" spans="1:11" ht="11.25" customHeight="1">
      <c r="A91" s="14" t="s">
        <v>227</v>
      </c>
      <c r="B91" s="73"/>
      <c r="C91" s="73"/>
      <c r="D91" s="73"/>
    </row>
    <row r="92" spans="1:11" ht="11.25" customHeight="1">
      <c r="A92" s="14" t="s">
        <v>226</v>
      </c>
    </row>
    <row r="93" spans="1:11" ht="11.25" customHeight="1">
      <c r="A93" s="14" t="s">
        <v>113</v>
      </c>
      <c r="B93" s="122"/>
      <c r="C93" s="123">
        <v>0.2</v>
      </c>
      <c r="D93" s="123">
        <v>0.2</v>
      </c>
      <c r="E93" s="123">
        <v>0.1</v>
      </c>
      <c r="F93" s="83"/>
      <c r="H93" s="78"/>
      <c r="I93" s="78"/>
      <c r="J93" s="78"/>
      <c r="K93" s="78"/>
    </row>
    <row r="94" spans="1:11" ht="11.25" customHeight="1">
      <c r="A94" s="61" t="s">
        <v>187</v>
      </c>
      <c r="B94" s="124">
        <v>0.6</v>
      </c>
      <c r="C94" s="124">
        <v>0.6</v>
      </c>
      <c r="D94" s="124">
        <v>0.6</v>
      </c>
      <c r="E94" s="124">
        <v>0.6</v>
      </c>
      <c r="F94" s="83"/>
      <c r="H94" s="78"/>
      <c r="I94" s="78"/>
      <c r="J94" s="78"/>
      <c r="K94" s="78"/>
    </row>
    <row r="95" spans="1:11" ht="11.25" customHeight="1">
      <c r="A95" s="61" t="s">
        <v>186</v>
      </c>
      <c r="B95" s="125">
        <v>0.21299999999999999</v>
      </c>
      <c r="C95" s="125">
        <v>0.2</v>
      </c>
      <c r="D95" s="125">
        <v>0.2</v>
      </c>
      <c r="E95" s="125">
        <v>0.2</v>
      </c>
      <c r="F95" s="83"/>
      <c r="H95" s="78"/>
      <c r="I95" s="78"/>
      <c r="J95" s="78"/>
      <c r="K95" s="78"/>
    </row>
    <row r="96" spans="1:11" ht="11.25" customHeight="1">
      <c r="A96" s="74" t="s">
        <v>188</v>
      </c>
      <c r="B96" s="125"/>
      <c r="C96" s="125"/>
      <c r="D96" s="125"/>
      <c r="E96" s="126"/>
      <c r="F96" s="83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H97" s="78"/>
      <c r="I97" s="78"/>
      <c r="J97" s="78"/>
      <c r="K97" s="78"/>
    </row>
    <row r="98" spans="1:11" ht="11.25" customHeight="1">
      <c r="A98" s="14" t="s">
        <v>189</v>
      </c>
      <c r="B98" s="127"/>
      <c r="C98" s="124">
        <v>9.8360655737705027E-2</v>
      </c>
      <c r="D98" s="124">
        <v>9.8360655737705027E-2</v>
      </c>
      <c r="E98" s="124">
        <v>9.8360655737705027E-2</v>
      </c>
      <c r="F98" s="83"/>
      <c r="H98" s="78"/>
      <c r="I98" s="78"/>
      <c r="J98" s="78"/>
      <c r="K98" s="78"/>
    </row>
    <row r="99" spans="1:11" ht="11.25" customHeight="1">
      <c r="A99" s="14" t="s">
        <v>114</v>
      </c>
      <c r="B99" s="128">
        <v>7.8E-2</v>
      </c>
      <c r="C99" s="128">
        <v>0.08</v>
      </c>
      <c r="D99" s="128">
        <v>0.08</v>
      </c>
      <c r="E99" s="128">
        <v>0.08</v>
      </c>
      <c r="F99" s="86"/>
    </row>
    <row r="100" spans="1:11" ht="11.25" customHeight="1">
      <c r="A100" s="14" t="s">
        <v>197</v>
      </c>
      <c r="B100" s="125"/>
      <c r="C100" s="129"/>
      <c r="D100" s="129"/>
      <c r="E100" s="129"/>
      <c r="F100" s="86"/>
    </row>
    <row r="101" spans="1:11" ht="11.25" customHeight="1">
      <c r="A101" s="14" t="s">
        <v>196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11" ht="11.25" customHeight="1">
      <c r="A102" s="14" t="s">
        <v>115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11" ht="11.25" customHeight="1">
      <c r="A103" s="61"/>
      <c r="B103" s="130"/>
      <c r="C103" s="131"/>
      <c r="D103" s="131"/>
      <c r="E103" s="126"/>
      <c r="F103" s="86"/>
    </row>
    <row r="104" spans="1:11" ht="11.25" customHeight="1">
      <c r="A104" s="14" t="s">
        <v>228</v>
      </c>
      <c r="B104" s="126"/>
      <c r="C104" s="126"/>
      <c r="D104" s="126"/>
      <c r="E104" s="126"/>
      <c r="F104" s="86"/>
    </row>
    <row r="105" spans="1:11" ht="11.25" customHeight="1">
      <c r="A105" s="61" t="s">
        <v>79</v>
      </c>
      <c r="B105" s="133">
        <v>0</v>
      </c>
      <c r="C105" s="133">
        <v>0</v>
      </c>
      <c r="D105" s="133">
        <v>0</v>
      </c>
      <c r="E105" s="126"/>
      <c r="F105" s="86"/>
    </row>
    <row r="106" spans="1:11" ht="11.25" customHeight="1">
      <c r="A106" s="14" t="s">
        <v>230</v>
      </c>
      <c r="B106" s="132">
        <v>152</v>
      </c>
      <c r="C106" s="132">
        <v>150</v>
      </c>
      <c r="D106" s="132">
        <v>150</v>
      </c>
      <c r="E106" s="132">
        <v>150</v>
      </c>
      <c r="F106" s="86"/>
    </row>
    <row r="107" spans="1:11" ht="11.25" customHeight="1">
      <c r="A107" s="14" t="s">
        <v>229</v>
      </c>
      <c r="B107" s="132">
        <v>162</v>
      </c>
      <c r="C107" s="132">
        <v>150</v>
      </c>
      <c r="D107" s="132">
        <v>150</v>
      </c>
      <c r="E107" s="132">
        <v>150</v>
      </c>
      <c r="F107" s="86"/>
    </row>
    <row r="108" spans="1:11" ht="11.25" customHeight="1">
      <c r="A108" s="18" t="s">
        <v>232</v>
      </c>
      <c r="B108" s="133"/>
      <c r="C108" s="133">
        <v>1600</v>
      </c>
      <c r="D108" s="133">
        <v>1600</v>
      </c>
      <c r="E108" s="133">
        <v>1600</v>
      </c>
      <c r="F108" s="86"/>
    </row>
    <row r="109" spans="1:11" ht="11.25" customHeight="1">
      <c r="A109" s="14" t="s">
        <v>231</v>
      </c>
      <c r="B109" s="132">
        <v>72</v>
      </c>
      <c r="C109" s="132">
        <v>70</v>
      </c>
      <c r="D109" s="132">
        <v>70</v>
      </c>
      <c r="E109" s="132">
        <v>70</v>
      </c>
      <c r="F109" s="86"/>
    </row>
    <row r="110" spans="1:11" ht="11.25" customHeight="1">
      <c r="A110" s="61" t="s">
        <v>238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11" ht="11.25" customHeight="1">
      <c r="A111" s="14" t="s">
        <v>233</v>
      </c>
      <c r="B111" s="132"/>
      <c r="C111" s="124">
        <v>0.02</v>
      </c>
      <c r="D111" s="124">
        <v>0.02</v>
      </c>
      <c r="E111" s="124">
        <v>0.02</v>
      </c>
      <c r="F111" s="86"/>
    </row>
    <row r="112" spans="1:11" ht="11.25" customHeight="1">
      <c r="A112" s="14" t="s">
        <v>234</v>
      </c>
      <c r="B112" s="133">
        <v>-150</v>
      </c>
      <c r="C112" s="133">
        <v>-150</v>
      </c>
      <c r="D112" s="133">
        <v>-150</v>
      </c>
      <c r="E112" s="133">
        <v>-150</v>
      </c>
      <c r="F112" s="86"/>
    </row>
    <row r="113" spans="1:7" ht="11.25" customHeight="1">
      <c r="A113" s="14" t="s">
        <v>235</v>
      </c>
      <c r="B113" s="133">
        <v>0</v>
      </c>
      <c r="C113" s="133">
        <v>0</v>
      </c>
      <c r="D113" s="133">
        <v>0</v>
      </c>
      <c r="E113" s="126"/>
      <c r="F113" s="86"/>
    </row>
    <row r="114" spans="1:7" ht="11.25" customHeight="1">
      <c r="A114" s="61" t="s">
        <v>190</v>
      </c>
      <c r="B114" s="22"/>
      <c r="C114" s="22"/>
      <c r="D114" s="22"/>
      <c r="F114" s="86"/>
    </row>
    <row r="115" spans="1:7" ht="11.25" customHeight="1">
      <c r="B115" s="86"/>
      <c r="C115" s="86"/>
      <c r="D115" s="86"/>
      <c r="E115" s="86"/>
      <c r="F115" s="86"/>
    </row>
    <row r="116" spans="1:7" ht="11.25" customHeight="1">
      <c r="A116" s="22"/>
      <c r="B116" s="86"/>
      <c r="C116" s="86"/>
      <c r="D116" s="86"/>
      <c r="E116" s="86"/>
      <c r="F116" s="86"/>
    </row>
    <row r="117" spans="1:7" ht="11.25" customHeight="1">
      <c r="A117" s="22"/>
      <c r="B117" s="86"/>
      <c r="C117" s="86"/>
      <c r="D117" s="86"/>
      <c r="E117" s="86"/>
      <c r="F117" s="86"/>
      <c r="G117" s="106" t="s">
        <v>185</v>
      </c>
    </row>
    <row r="118" spans="1:7" ht="13.5" customHeight="1" thickBot="1">
      <c r="A118" s="7" t="s">
        <v>57</v>
      </c>
      <c r="B118" s="105">
        <v>2006</v>
      </c>
      <c r="C118" s="105">
        <v>2007</v>
      </c>
      <c r="D118" s="105">
        <v>2008</v>
      </c>
      <c r="E118" s="105">
        <v>2009</v>
      </c>
      <c r="G118" s="107" t="s">
        <v>127</v>
      </c>
    </row>
    <row r="119" spans="1:7" ht="13.5" customHeight="1">
      <c r="A119" s="46" t="s">
        <v>171</v>
      </c>
      <c r="B119" s="76">
        <f t="shared" ref="B119:E121" si="3">B57/1000</f>
        <v>0.12</v>
      </c>
      <c r="C119" s="76">
        <f t="shared" si="3"/>
        <v>0</v>
      </c>
      <c r="D119" s="76">
        <f t="shared" si="3"/>
        <v>0</v>
      </c>
      <c r="E119" s="76">
        <f t="shared" si="3"/>
        <v>0</v>
      </c>
      <c r="G119" s="59" t="e">
        <f>#REF!-C119</f>
        <v>#REF!</v>
      </c>
    </row>
    <row r="120" spans="1:7" ht="13.5" customHeight="1">
      <c r="A120" s="15" t="s">
        <v>173</v>
      </c>
      <c r="B120" s="76">
        <f t="shared" si="3"/>
        <v>20.837513611843022</v>
      </c>
      <c r="C120" s="76">
        <f t="shared" si="3"/>
        <v>0</v>
      </c>
      <c r="D120" s="76">
        <f t="shared" si="3"/>
        <v>0</v>
      </c>
      <c r="E120" s="76">
        <f t="shared" si="3"/>
        <v>0</v>
      </c>
      <c r="G120" s="59" t="e">
        <f>#REF!-C120</f>
        <v>#REF!</v>
      </c>
    </row>
    <row r="121" spans="1:7" ht="13.5" customHeight="1">
      <c r="A121" s="15" t="s">
        <v>172</v>
      </c>
      <c r="B121" s="103">
        <f t="shared" si="3"/>
        <v>15.06</v>
      </c>
      <c r="C121" s="103">
        <f t="shared" si="3"/>
        <v>0</v>
      </c>
      <c r="D121" s="103">
        <f t="shared" si="3"/>
        <v>0</v>
      </c>
      <c r="E121" s="103">
        <f t="shared" si="3"/>
        <v>0</v>
      </c>
      <c r="G121" s="59" t="e">
        <f>#REF!-C121</f>
        <v>#REF!</v>
      </c>
    </row>
    <row r="122" spans="1:7" ht="13.5" customHeight="1">
      <c r="A122" s="15" t="s">
        <v>58</v>
      </c>
      <c r="B122" s="37">
        <f>B119+B120+B121</f>
        <v>36.017513611843022</v>
      </c>
      <c r="C122" s="37">
        <f>C119+C120+C121</f>
        <v>0</v>
      </c>
      <c r="D122" s="37">
        <f>D119+D120+D121</f>
        <v>0</v>
      </c>
      <c r="E122" s="37">
        <f>E119+E120+E121</f>
        <v>0</v>
      </c>
      <c r="G122" s="59"/>
    </row>
    <row r="123" spans="1:7" ht="13.5" customHeight="1">
      <c r="A123" s="65"/>
      <c r="B123" s="37"/>
      <c r="C123" s="37"/>
      <c r="D123" s="37"/>
      <c r="E123" s="37"/>
      <c r="G123" s="59"/>
    </row>
    <row r="124" spans="1:7" ht="13.5" customHeight="1">
      <c r="A124" s="15" t="s">
        <v>59</v>
      </c>
      <c r="B124" s="37">
        <f t="shared" ref="B124:E125" si="4">B62/1000</f>
        <v>10.628119058657045</v>
      </c>
      <c r="C124" s="37">
        <f t="shared" si="4"/>
        <v>0</v>
      </c>
      <c r="D124" s="37">
        <f t="shared" si="4"/>
        <v>0</v>
      </c>
      <c r="E124" s="37">
        <f t="shared" si="4"/>
        <v>0</v>
      </c>
      <c r="G124" s="59" t="e">
        <f>#REF!-C124</f>
        <v>#REF!</v>
      </c>
    </row>
    <row r="125" spans="1:7" ht="13.5" customHeight="1">
      <c r="A125" s="15" t="s">
        <v>60</v>
      </c>
      <c r="B125" s="39">
        <f t="shared" si="4"/>
        <v>25.38939455318598</v>
      </c>
      <c r="C125" s="39">
        <f t="shared" si="4"/>
        <v>0</v>
      </c>
      <c r="D125" s="39">
        <f t="shared" si="4"/>
        <v>0</v>
      </c>
      <c r="E125" s="39">
        <f t="shared" si="4"/>
        <v>0</v>
      </c>
      <c r="G125" s="59" t="e">
        <f>#REF!-C125</f>
        <v>#REF!</v>
      </c>
    </row>
    <row r="126" spans="1:7" ht="13.5" customHeight="1">
      <c r="A126" s="15" t="s">
        <v>174</v>
      </c>
      <c r="B126" s="37">
        <f>B124+B125</f>
        <v>36.017513611843029</v>
      </c>
      <c r="C126" s="37">
        <f>C124+C125</f>
        <v>0</v>
      </c>
      <c r="D126" s="37">
        <f>D124+D125</f>
        <v>0</v>
      </c>
      <c r="E126" s="37">
        <f>E124+E125</f>
        <v>0</v>
      </c>
      <c r="G126" s="20"/>
    </row>
    <row r="127" spans="1:7" ht="11.25" customHeight="1">
      <c r="A127" s="65"/>
      <c r="B127" s="66"/>
      <c r="C127" s="66"/>
      <c r="D127" s="66"/>
      <c r="E127" s="66"/>
      <c r="G127" s="69"/>
    </row>
    <row r="128" spans="1:7" ht="11.25" customHeight="1"/>
    <row r="129" spans="1:7" ht="11.25" customHeight="1">
      <c r="B129" s="86"/>
      <c r="C129" s="86"/>
      <c r="D129" s="86"/>
      <c r="E129" s="86"/>
      <c r="F129" s="86"/>
      <c r="G129" s="106" t="s">
        <v>185</v>
      </c>
    </row>
    <row r="130" spans="1:7" ht="12" thickBot="1">
      <c r="B130" s="105">
        <v>2006</v>
      </c>
      <c r="C130" s="105">
        <v>2007</v>
      </c>
      <c r="D130" s="105">
        <v>2008</v>
      </c>
      <c r="E130" s="105">
        <v>2009</v>
      </c>
      <c r="G130" s="102" t="s">
        <v>127</v>
      </c>
    </row>
    <row r="131" spans="1:7" ht="12">
      <c r="A131" s="46" t="s">
        <v>62</v>
      </c>
      <c r="B131" s="69">
        <f>B120</f>
        <v>20.837513611843022</v>
      </c>
      <c r="C131" s="69">
        <f>C120</f>
        <v>0</v>
      </c>
      <c r="D131" s="69">
        <f>D120</f>
        <v>0</v>
      </c>
      <c r="E131" s="69">
        <f>E120</f>
        <v>0</v>
      </c>
      <c r="G131" s="69" t="e">
        <f>#REF!-C131</f>
        <v>#REF!</v>
      </c>
    </row>
    <row r="132" spans="1:7" ht="12">
      <c r="A132" s="46" t="s">
        <v>63</v>
      </c>
      <c r="B132" s="67">
        <f>B68/1000</f>
        <v>11.679394553185979</v>
      </c>
      <c r="C132" s="67">
        <f>C68/1000</f>
        <v>0</v>
      </c>
      <c r="D132" s="67">
        <f>D68/1000</f>
        <v>0</v>
      </c>
      <c r="E132" s="67">
        <f>E68/1000</f>
        <v>0</v>
      </c>
      <c r="G132" s="69" t="e">
        <f>#REF!-C132</f>
        <v>#REF!</v>
      </c>
    </row>
    <row r="133" spans="1:7" ht="12">
      <c r="A133" s="17" t="s">
        <v>175</v>
      </c>
      <c r="B133" s="66">
        <f>B132-B131</f>
        <v>-9.1581190586570429</v>
      </c>
      <c r="C133" s="66">
        <f>C132-C131</f>
        <v>0</v>
      </c>
      <c r="D133" s="66">
        <f>D132-D131</f>
        <v>0</v>
      </c>
      <c r="E133" s="66">
        <f>E132-E131</f>
        <v>0</v>
      </c>
      <c r="G133" s="69" t="e">
        <f>#REF!-C133</f>
        <v>#REF!</v>
      </c>
    </row>
    <row r="134" spans="1:7" ht="12">
      <c r="A134" s="17" t="s">
        <v>64</v>
      </c>
      <c r="B134" s="69"/>
      <c r="C134" s="69"/>
      <c r="D134" s="69"/>
      <c r="E134" s="69"/>
      <c r="F134" s="53"/>
    </row>
    <row r="135" spans="1:7">
      <c r="C135" s="51"/>
      <c r="D135" s="51"/>
    </row>
    <row r="136" spans="1:7">
      <c r="C136" s="51"/>
      <c r="D136" s="51"/>
    </row>
  </sheetData>
  <phoneticPr fontId="19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36"/>
  <sheetViews>
    <sheetView showGridLines="0" view="pageBreakPreview" zoomScale="140" zoomScaleNormal="130" zoomScaleSheetLayoutView="140" workbookViewId="0"/>
  </sheetViews>
  <sheetFormatPr defaultColWidth="11.453125" defaultRowHeight="11.5"/>
  <cols>
    <col min="1" max="1" width="25.54296875" style="41" customWidth="1"/>
    <col min="2" max="4" width="9.453125" style="20" customWidth="1"/>
    <col min="5" max="6" width="9.453125" style="22" customWidth="1"/>
    <col min="7" max="7" width="2.453125" style="22" customWidth="1"/>
    <col min="8" max="8" width="9.453125" style="22" customWidth="1"/>
    <col min="9" max="13" width="7.08984375" style="22" customWidth="1"/>
    <col min="14" max="16384" width="11.453125" style="22"/>
  </cols>
  <sheetData>
    <row r="1" spans="1:28" ht="15.65" customHeight="1">
      <c r="A1" s="19" t="s">
        <v>80</v>
      </c>
      <c r="C1" s="21"/>
      <c r="D1" s="21"/>
    </row>
    <row r="2" spans="1:28" ht="13.25" customHeight="1" thickBot="1">
      <c r="A2" s="145" t="s">
        <v>156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28" ht="13.25" customHeight="1">
      <c r="A3" s="26" t="s">
        <v>0</v>
      </c>
      <c r="B3" s="27">
        <v>32850</v>
      </c>
      <c r="C3" s="27">
        <f>B3*(1+C93)</f>
        <v>43739.775000000001</v>
      </c>
      <c r="D3" s="27">
        <f>C3*(1+D93)</f>
        <v>43302.377249999998</v>
      </c>
      <c r="E3" s="27">
        <f>D3*(1+E93)</f>
        <v>32909.806709999997</v>
      </c>
      <c r="F3" s="27">
        <f>E3*(1+F93)</f>
        <v>40479.062253299999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28" ht="13.25" customHeight="1">
      <c r="A4" s="79" t="s">
        <v>2</v>
      </c>
      <c r="B4" s="27">
        <f>B3*B94</f>
        <v>17804.7</v>
      </c>
      <c r="C4" s="27">
        <f>C3*C94</f>
        <v>23182.080750000001</v>
      </c>
      <c r="D4" s="27">
        <f>D3*D94</f>
        <v>26111.333481749996</v>
      </c>
      <c r="E4" s="27">
        <f>E3*E94</f>
        <v>20206.621319939997</v>
      </c>
      <c r="F4" s="27">
        <f>F3*F94</f>
        <v>24287.437351979999</v>
      </c>
      <c r="I4" s="28">
        <f>B4/B3</f>
        <v>0.54200000000000004</v>
      </c>
      <c r="J4" s="28">
        <f>C4/C3</f>
        <v>0.53</v>
      </c>
      <c r="K4" s="28">
        <f>D4/D3</f>
        <v>0.60299999999999998</v>
      </c>
      <c r="L4" s="28">
        <f>E4/E3</f>
        <v>0.61399999999999999</v>
      </c>
      <c r="M4" s="28">
        <f>F4/F3</f>
        <v>0.6</v>
      </c>
    </row>
    <row r="5" spans="1:28" ht="13.25" customHeight="1">
      <c r="A5" s="79" t="s">
        <v>3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7075.6084426499992</v>
      </c>
      <c r="F5" s="27">
        <f>F3*F95</f>
        <v>8622.0402599528989</v>
      </c>
      <c r="I5" s="28">
        <f>B5/B3</f>
        <v>0.17399999999999999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3.25" customHeight="1">
      <c r="A6" s="29" t="s">
        <v>117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t="shared" ref="I6:K11" si="0">B6/B$3</f>
        <v>0.71599999999999997</v>
      </c>
      <c r="J6" s="32">
        <f t="shared" si="0"/>
        <v>0.69000000000000006</v>
      </c>
      <c r="K6" s="32">
        <f t="shared" si="0"/>
        <v>0.81699999999999995</v>
      </c>
      <c r="L6" s="32">
        <f t="shared" ref="L6:M11" si="1">E6/E$3</f>
        <v>0.82899999999999996</v>
      </c>
      <c r="M6" s="32">
        <f t="shared" si="1"/>
        <v>0.81299999999999994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s="31" customFormat="1" ht="13.25" customHeight="1">
      <c r="A7" s="34" t="s">
        <v>1</v>
      </c>
      <c r="B7" s="35">
        <f>B3-B6</f>
        <v>9329.4000000000015</v>
      </c>
      <c r="C7" s="36">
        <f>C3-C6</f>
        <v>13559.330249999999</v>
      </c>
      <c r="D7" s="35">
        <f>D3-D6</f>
        <v>7924.3350367500025</v>
      </c>
      <c r="E7" s="35">
        <f>E3-E6</f>
        <v>5627.5769474100016</v>
      </c>
      <c r="F7" s="35">
        <f>F3-F6</f>
        <v>7569.5846413671024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1"/>
        <v>0.17100000000000007</v>
      </c>
      <c r="M7" s="28">
        <f t="shared" si="1"/>
        <v>0.18700000000000006</v>
      </c>
    </row>
    <row r="8" spans="1:28" ht="13.25" customHeight="1">
      <c r="A8" s="101" t="s">
        <v>29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9.1907194309984439E-2</v>
      </c>
      <c r="K8" s="38">
        <f t="shared" si="0"/>
        <v>9.7685168081620741E-2</v>
      </c>
      <c r="L8" s="38">
        <f t="shared" si="1"/>
        <v>0.1203288744566437</v>
      </c>
      <c r="M8" s="38">
        <f t="shared" si="1"/>
        <v>0.1000517248808013</v>
      </c>
      <c r="N8" s="31"/>
      <c r="O8" s="31"/>
    </row>
    <row r="9" spans="1:28" ht="13.25" customHeight="1">
      <c r="A9" s="26" t="s">
        <v>4</v>
      </c>
      <c r="B9" s="27">
        <f>B7-B8</f>
        <v>5669.4000000000015</v>
      </c>
      <c r="C9" s="27">
        <f>C7-C8</f>
        <v>9539.3302499999991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8.5314831918379325E-2</v>
      </c>
      <c r="L9" s="28">
        <f t="shared" si="1"/>
        <v>5.0671125543356364E-2</v>
      </c>
      <c r="M9" s="28">
        <f t="shared" si="1"/>
        <v>8.6948275119198767E-2</v>
      </c>
    </row>
    <row r="10" spans="1:28" ht="13.25" customHeight="1">
      <c r="A10" s="29" t="s">
        <v>5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4.8438356164383557E-2</v>
      </c>
      <c r="J10" s="32">
        <f t="shared" si="0"/>
        <v>3.6378787956728165E-2</v>
      </c>
      <c r="K10" s="32">
        <f t="shared" si="0"/>
        <v>3.912394902060487E-2</v>
      </c>
      <c r="L10" s="32">
        <f t="shared" si="1"/>
        <v>5.2237316832299319E-2</v>
      </c>
      <c r="M10" s="32">
        <f t="shared" si="1"/>
        <v>3.8538442176308647E-2</v>
      </c>
    </row>
    <row r="11" spans="1:28" ht="13.25" customHeight="1">
      <c r="A11" s="34" t="s">
        <v>81</v>
      </c>
      <c r="B11" s="35">
        <f>B9-B10</f>
        <v>4078.2000000000016</v>
      </c>
      <c r="C11" s="37">
        <f>C9-C10</f>
        <v>7948.1302499999993</v>
      </c>
      <c r="D11" s="35">
        <f>D9-D10</f>
        <v>2000.1750367500024</v>
      </c>
      <c r="E11" s="35">
        <f>E9-E10</f>
        <v>-51.543052589998297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4.6190882897774455E-2</v>
      </c>
      <c r="L11" s="28">
        <f t="shared" si="1"/>
        <v>-1.5661912889429518E-3</v>
      </c>
      <c r="M11" s="28">
        <f t="shared" si="1"/>
        <v>4.8409832942890127E-2</v>
      </c>
    </row>
    <row r="12" spans="1:28" ht="13.25" customHeight="1">
      <c r="A12" s="34" t="s">
        <v>17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28" ht="13.25" customHeight="1">
      <c r="A13" s="29" t="s">
        <v>82</v>
      </c>
      <c r="B13" s="30">
        <f ca="1">B99*(B47+B45)</f>
        <v>321.63111968184955</v>
      </c>
      <c r="C13" s="37">
        <f ca="1">C99*(C47+C45)</f>
        <v>292.42646210692192</v>
      </c>
      <c r="D13" s="30">
        <f ca="1">D99*(D47+D45)</f>
        <v>578.23750466725778</v>
      </c>
      <c r="E13" s="30">
        <f ca="1">E99*(E47+E45)</f>
        <v>606.82744304241703</v>
      </c>
      <c r="F13" s="30">
        <f ca="1">F99*(F47+F45)</f>
        <v>828.9932865752495</v>
      </c>
      <c r="I13" s="32">
        <f t="shared" ref="I13:K16" ca="1" si="2">B13/B$3</f>
        <v>9.7909016645920718E-3</v>
      </c>
      <c r="J13" s="32">
        <f t="shared" ca="1" si="2"/>
        <v>6.685595938866213E-3</v>
      </c>
      <c r="K13" s="32">
        <f t="shared" ca="1" si="2"/>
        <v>1.3353481757569275E-2</v>
      </c>
      <c r="L13" s="32">
        <f t="shared" ref="L13:M16" ca="1" si="3">E13/E$3</f>
        <v>1.8439106871388156E-2</v>
      </c>
      <c r="M13" s="32">
        <f t="shared" ca="1" si="3"/>
        <v>2.0479557589248919E-2</v>
      </c>
    </row>
    <row r="14" spans="1:28" ht="13.25" customHeight="1">
      <c r="A14" s="79" t="s">
        <v>8</v>
      </c>
      <c r="B14" s="35">
        <f ca="1">B11+B12-B13</f>
        <v>3756.568880318152</v>
      </c>
      <c r="C14" s="35">
        <f ca="1">C11+C12-C13</f>
        <v>7655.7037878930769</v>
      </c>
      <c r="D14" s="35">
        <f ca="1">D11+D12-D13</f>
        <v>1421.9375320827446</v>
      </c>
      <c r="E14" s="35">
        <f ca="1">E11+E12-E13</f>
        <v>441.62950436758467</v>
      </c>
      <c r="F14" s="35">
        <f ca="1">F11+F12-F13</f>
        <v>1130.5913547918531</v>
      </c>
      <c r="I14" s="28">
        <f t="shared" ca="1" si="2"/>
        <v>0.11435521705686916</v>
      </c>
      <c r="J14" s="28">
        <f t="shared" ca="1" si="2"/>
        <v>0.17502842179442113</v>
      </c>
      <c r="K14" s="28">
        <f t="shared" ca="1" si="2"/>
        <v>3.2837401140205176E-2</v>
      </c>
      <c r="L14" s="28">
        <f t="shared" ca="1" si="3"/>
        <v>1.3419389188736584E-2</v>
      </c>
      <c r="M14" s="28">
        <f t="shared" ca="1" si="3"/>
        <v>2.7930275353641208E-2</v>
      </c>
    </row>
    <row r="15" spans="1:28" ht="13.25" customHeight="1">
      <c r="A15" s="29" t="s">
        <v>9</v>
      </c>
      <c r="B15" s="30">
        <f ca="1">B14*B102</f>
        <v>939.14222007953799</v>
      </c>
      <c r="C15" s="30">
        <f ca="1">C14*C102</f>
        <v>1913.9259469732692</v>
      </c>
      <c r="D15" s="30">
        <f ca="1">D14*D102</f>
        <v>355.48438302068615</v>
      </c>
      <c r="E15" s="30">
        <f ca="1">E14*E102</f>
        <v>110.40737609189617</v>
      </c>
      <c r="F15" s="30">
        <f ca="1">F14*F102</f>
        <v>282.64783869796327</v>
      </c>
      <c r="I15" s="32">
        <f t="shared" ca="1" si="2"/>
        <v>2.8588804264217289E-2</v>
      </c>
      <c r="J15" s="32">
        <f t="shared" ca="1" si="2"/>
        <v>4.3757105448605282E-2</v>
      </c>
      <c r="K15" s="32">
        <f t="shared" ca="1" si="2"/>
        <v>8.209350285051294E-3</v>
      </c>
      <c r="L15" s="32">
        <f t="shared" ca="1" si="3"/>
        <v>3.354847297184146E-3</v>
      </c>
      <c r="M15" s="32">
        <f t="shared" ca="1" si="3"/>
        <v>6.9825688384103019E-3</v>
      </c>
    </row>
    <row r="16" spans="1:28" ht="13.25" customHeight="1">
      <c r="A16" s="4" t="s">
        <v>120</v>
      </c>
      <c r="B16" s="30">
        <f ca="1">B14-B15</f>
        <v>2817.4266602386142</v>
      </c>
      <c r="C16" s="30">
        <f ca="1">C14-C15</f>
        <v>5741.7778409198072</v>
      </c>
      <c r="D16" s="30">
        <f ca="1">D14-D15</f>
        <v>1066.4531490620584</v>
      </c>
      <c r="E16" s="30">
        <f ca="1">E14-E15</f>
        <v>331.22212827568853</v>
      </c>
      <c r="F16" s="30">
        <f ca="1">F14-F15</f>
        <v>847.9435160938898</v>
      </c>
      <c r="I16" s="28">
        <f t="shared" ca="1" si="2"/>
        <v>8.5766412792651875E-2</v>
      </c>
      <c r="J16" s="28">
        <f t="shared" ca="1" si="2"/>
        <v>0.13127131634581585</v>
      </c>
      <c r="K16" s="28">
        <f t="shared" ca="1" si="2"/>
        <v>2.462805085515388E-2</v>
      </c>
      <c r="L16" s="28">
        <f t="shared" ca="1" si="3"/>
        <v>1.0064541891552439E-2</v>
      </c>
      <c r="M16" s="28">
        <f t="shared" ca="1" si="3"/>
        <v>2.0947706515230907E-2</v>
      </c>
    </row>
    <row r="17" spans="1:11" ht="13.25" customHeight="1">
      <c r="E17" s="20"/>
      <c r="F17" s="20"/>
    </row>
    <row r="18" spans="1:11" ht="13.25" customHeight="1" thickBot="1">
      <c r="A18" s="42" t="s">
        <v>83</v>
      </c>
      <c r="B18" s="43"/>
      <c r="C18" s="44"/>
      <c r="D18" s="44"/>
      <c r="E18" s="44"/>
      <c r="F18" s="44"/>
      <c r="G18" s="45"/>
      <c r="H18" s="45"/>
      <c r="J18" s="23"/>
    </row>
    <row r="19" spans="1:11" ht="13.25" customHeight="1">
      <c r="A19" s="46" t="s">
        <v>84</v>
      </c>
      <c r="B19" s="47">
        <v>0.41</v>
      </c>
      <c r="C19" s="47">
        <f>C93</f>
        <v>0.33150000000000002</v>
      </c>
      <c r="D19" s="47">
        <f>D93</f>
        <v>-0.01</v>
      </c>
      <c r="E19" s="47">
        <f>E93</f>
        <v>-0.24</v>
      </c>
      <c r="F19" s="47">
        <f>F93</f>
        <v>0.23</v>
      </c>
      <c r="G19" s="45"/>
      <c r="H19" s="45"/>
      <c r="J19" s="23"/>
    </row>
    <row r="20" spans="1:11" ht="13.25" customHeight="1">
      <c r="A20" s="46" t="s">
        <v>19</v>
      </c>
      <c r="B20" s="48">
        <f>B7/B3</f>
        <v>0.28400000000000003</v>
      </c>
      <c r="C20" s="48">
        <f>C7/C3</f>
        <v>0.30999999999999994</v>
      </c>
      <c r="D20" s="48">
        <f>D7/D3</f>
        <v>0.18300000000000008</v>
      </c>
      <c r="E20" s="48">
        <f>E7/E3</f>
        <v>0.17100000000000007</v>
      </c>
      <c r="F20" s="48">
        <f>F7/F3</f>
        <v>0.18700000000000006</v>
      </c>
      <c r="G20" s="45"/>
      <c r="H20" s="45"/>
    </row>
    <row r="21" spans="1:11" ht="13.25" customHeight="1">
      <c r="A21" s="9" t="s">
        <v>85</v>
      </c>
      <c r="B21" s="10">
        <f>B8/B3</f>
        <v>0.11141552511415526</v>
      </c>
      <c r="C21" s="10">
        <f>C8/C3</f>
        <v>9.1907194309984439E-2</v>
      </c>
      <c r="D21" s="10">
        <f>D8/D3</f>
        <v>9.7685168081620741E-2</v>
      </c>
      <c r="E21" s="10">
        <f>E8/E3</f>
        <v>0.1203288744566437</v>
      </c>
      <c r="F21" s="10">
        <f>F8/F3</f>
        <v>0.1000517248808013</v>
      </c>
      <c r="G21" s="45"/>
      <c r="H21" s="45"/>
    </row>
    <row r="22" spans="1:11" ht="13.25" customHeight="1">
      <c r="A22" s="11" t="s">
        <v>86</v>
      </c>
      <c r="B22" s="10" t="s">
        <v>44</v>
      </c>
      <c r="C22" s="10">
        <f>C8/B8-1</f>
        <v>9.8360655737705027E-2</v>
      </c>
      <c r="D22" s="10">
        <f>D8/C8-1</f>
        <v>5.2238805970149294E-2</v>
      </c>
      <c r="E22" s="10">
        <f>E8/D8-1</f>
        <v>-6.3829787234042534E-2</v>
      </c>
      <c r="F22" s="10">
        <f>F8/E8-1</f>
        <v>2.2727272727272707E-2</v>
      </c>
      <c r="G22" s="45"/>
      <c r="H22" s="45"/>
    </row>
    <row r="23" spans="1:11" ht="13.25" customHeight="1">
      <c r="A23" s="46" t="s">
        <v>28</v>
      </c>
      <c r="B23" s="48">
        <f>B9/B3</f>
        <v>0.1725844748858448</v>
      </c>
      <c r="C23" s="48">
        <f>C9/C3</f>
        <v>0.21809280569001552</v>
      </c>
      <c r="D23" s="48">
        <f>D9/D3</f>
        <v>8.5314831918379325E-2</v>
      </c>
      <c r="E23" s="48">
        <f>E9/E3</f>
        <v>5.0671125543356364E-2</v>
      </c>
      <c r="F23" s="48">
        <f>F9/F3</f>
        <v>8.6948275119198767E-2</v>
      </c>
      <c r="G23" s="45"/>
      <c r="H23" s="45"/>
    </row>
    <row r="24" spans="1:11" ht="13.25" customHeight="1">
      <c r="A24" s="92" t="s">
        <v>30</v>
      </c>
      <c r="B24" s="47">
        <f ca="1">B16/B3</f>
        <v>8.5766412792651875E-2</v>
      </c>
      <c r="C24" s="47">
        <f ca="1">C16/C3</f>
        <v>0.13127131634581585</v>
      </c>
      <c r="D24" s="47">
        <f ca="1">D16/D3</f>
        <v>2.462805085515388E-2</v>
      </c>
      <c r="E24" s="47">
        <f ca="1">E16/E3</f>
        <v>1.0064541891552439E-2</v>
      </c>
      <c r="F24" s="47">
        <f ca="1">F16/F3</f>
        <v>2.0947706515230907E-2</v>
      </c>
      <c r="G24" s="45"/>
      <c r="H24" s="45"/>
      <c r="K24" s="45"/>
    </row>
    <row r="25" spans="1:11" ht="13.25" customHeight="1">
      <c r="A25" s="92" t="s">
        <v>32</v>
      </c>
      <c r="B25" s="48">
        <f ca="1">B16/B48</f>
        <v>0.17849244138983547</v>
      </c>
      <c r="C25" s="48">
        <f ca="1">C16/C48</f>
        <v>0.32994934648885132</v>
      </c>
      <c r="D25" s="48">
        <f ca="1">D16/D48</f>
        <v>4.6079479862424055E-2</v>
      </c>
      <c r="E25" s="48">
        <f ca="1">E16/E48</f>
        <v>1.3681082055158536E-2</v>
      </c>
      <c r="F25" s="48">
        <f ca="1">F16/F48</f>
        <v>3.4551482502493562E-2</v>
      </c>
      <c r="G25" s="45"/>
      <c r="H25" s="45"/>
      <c r="K25" s="45"/>
    </row>
    <row r="26" spans="1:11" ht="13.25" customHeight="1">
      <c r="A26" s="92" t="s">
        <v>244</v>
      </c>
      <c r="B26" s="48">
        <f>B11/B60</f>
        <v>0.16452838825410113</v>
      </c>
      <c r="C26" s="48">
        <f>C11/C60</f>
        <v>0.27523487253105855</v>
      </c>
      <c r="D26" s="48">
        <f>D11/D60</f>
        <v>5.9905923489204913E-2</v>
      </c>
      <c r="E26" s="48">
        <f>E11/E60</f>
        <v>-1.5742267722520531E-3</v>
      </c>
      <c r="F26" s="48">
        <f>F11/F60</f>
        <v>5.4406438558900573E-2</v>
      </c>
      <c r="G26" s="45"/>
      <c r="H26" s="45"/>
      <c r="K26" s="45"/>
    </row>
    <row r="27" spans="1:11" ht="13.25" customHeight="1">
      <c r="A27" s="46" t="s">
        <v>18</v>
      </c>
      <c r="B27" s="93">
        <f>B99</f>
        <v>5.1999999999999998E-2</v>
      </c>
      <c r="C27" s="93">
        <f>C99</f>
        <v>5.0999999999999997E-2</v>
      </c>
      <c r="D27" s="93">
        <f>D99</f>
        <v>6.3E-2</v>
      </c>
      <c r="E27" s="93">
        <f>E99</f>
        <v>7.3999999999999996E-2</v>
      </c>
      <c r="F27" s="93">
        <f>F99</f>
        <v>7.8E-2</v>
      </c>
      <c r="G27" s="45"/>
      <c r="H27" s="45"/>
      <c r="K27" s="45"/>
    </row>
    <row r="28" spans="1:11" ht="13.25" customHeight="1">
      <c r="A28" s="46" t="s">
        <v>128</v>
      </c>
      <c r="B28" s="49">
        <f ca="1">B11/B13</f>
        <v>12.679743191622961</v>
      </c>
      <c r="C28" s="49">
        <f ca="1">C11/C13</f>
        <v>27.179928221044062</v>
      </c>
      <c r="D28" s="49">
        <f ca="1">D11/D13</f>
        <v>3.4590890777674259</v>
      </c>
      <c r="E28" s="49">
        <f ca="1">E11/E13</f>
        <v>-8.493856561855502E-2</v>
      </c>
      <c r="F28" s="49">
        <f ca="1">F11/F13</f>
        <v>2.363812437447558</v>
      </c>
      <c r="G28" s="45"/>
      <c r="H28" s="45"/>
      <c r="K28" s="45"/>
    </row>
    <row r="29" spans="1:11" ht="13.2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11" ht="13.25" customHeight="1">
      <c r="A30" s="46"/>
      <c r="B30" s="50"/>
      <c r="C30" s="50"/>
      <c r="D30" s="50"/>
      <c r="E30" s="45"/>
      <c r="F30" s="45"/>
      <c r="G30" s="45"/>
      <c r="H30" s="45"/>
    </row>
    <row r="31" spans="1:11" ht="13.25" customHeight="1">
      <c r="A31" s="46"/>
      <c r="B31" s="50"/>
      <c r="C31" s="50"/>
      <c r="D31" s="50"/>
      <c r="E31" s="45"/>
      <c r="F31" s="45"/>
      <c r="G31" s="45"/>
      <c r="H31" s="45"/>
    </row>
    <row r="32" spans="1:11" ht="13.25" customHeight="1">
      <c r="A32" s="19" t="s">
        <v>87</v>
      </c>
      <c r="B32" s="51"/>
      <c r="C32" s="51"/>
      <c r="D32" s="51"/>
      <c r="H32" s="109" t="s">
        <v>23</v>
      </c>
    </row>
    <row r="33" spans="1:8" ht="13.25" customHeight="1" thickBot="1">
      <c r="A33" s="144" t="s">
        <v>156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3.25" customHeight="1">
      <c r="A34" s="26" t="s">
        <v>11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>
        <f>F34-C34</f>
        <v>-510</v>
      </c>
    </row>
    <row r="35" spans="1:8" ht="13.25" customHeight="1">
      <c r="A35" s="26" t="s">
        <v>12</v>
      </c>
      <c r="B35" s="27">
        <f t="shared" ref="B35:F36" si="4">B3/365*B106</f>
        <v>8640</v>
      </c>
      <c r="C35" s="27">
        <f t="shared" si="4"/>
        <v>11836.739111111112</v>
      </c>
      <c r="D35" s="27">
        <f t="shared" si="4"/>
        <v>13257.147804444448</v>
      </c>
      <c r="E35" s="27">
        <f t="shared" si="4"/>
        <v>13522.290760533335</v>
      </c>
      <c r="F35" s="27">
        <f t="shared" si="4"/>
        <v>16902.863450666671</v>
      </c>
      <c r="H35" s="69">
        <f>F35-C35</f>
        <v>5066.1243395555593</v>
      </c>
    </row>
    <row r="36" spans="1:8" ht="13.25" customHeight="1">
      <c r="A36" s="26" t="s">
        <v>13</v>
      </c>
      <c r="B36" s="27">
        <f t="shared" si="4"/>
        <v>7350</v>
      </c>
      <c r="C36" s="27">
        <f t="shared" si="4"/>
        <v>9844.4452500000007</v>
      </c>
      <c r="D36" s="27">
        <f t="shared" si="4"/>
        <v>11803.75349175</v>
      </c>
      <c r="E36" s="27">
        <f t="shared" si="4"/>
        <v>9688.1061122999981</v>
      </c>
      <c r="F36" s="27">
        <f t="shared" si="4"/>
        <v>10779.629728824</v>
      </c>
      <c r="H36" s="69">
        <f>F36-C36</f>
        <v>935.1844788239996</v>
      </c>
    </row>
    <row r="37" spans="1:8" ht="13.25" customHeight="1">
      <c r="A37" s="40" t="s">
        <v>109</v>
      </c>
      <c r="B37" s="35">
        <f>SUM(B34:B36)</f>
        <v>16680</v>
      </c>
      <c r="C37" s="35">
        <f>SUM(C34:C36)</f>
        <v>22311.184361111111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3.25" customHeight="1">
      <c r="A38" s="29" t="s">
        <v>110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>
        <f>F38-C38</f>
        <v>-1230</v>
      </c>
    </row>
    <row r="39" spans="1:8" ht="13.25" customHeight="1">
      <c r="A39" s="29" t="s">
        <v>88</v>
      </c>
      <c r="B39" s="54">
        <f>B37+B38</f>
        <v>31980</v>
      </c>
      <c r="C39" s="54">
        <f>C37+C38</f>
        <v>38601.184361111111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42862.493179490673</v>
      </c>
      <c r="H39" s="69"/>
    </row>
    <row r="40" spans="1:8" ht="13.25" customHeight="1">
      <c r="D40" s="20" t="s">
        <v>51</v>
      </c>
      <c r="E40" s="20" t="s">
        <v>51</v>
      </c>
      <c r="F40" s="20" t="s">
        <v>51</v>
      </c>
      <c r="H40" s="20"/>
    </row>
    <row r="41" spans="1:8" ht="13.25" customHeight="1">
      <c r="A41" s="19" t="s">
        <v>89</v>
      </c>
      <c r="B41" s="55"/>
      <c r="E41" s="20"/>
      <c r="F41" s="20"/>
      <c r="H41" s="20"/>
    </row>
    <row r="42" spans="1:8" ht="13.25" customHeight="1">
      <c r="A42" s="40" t="s">
        <v>14</v>
      </c>
      <c r="B42" s="35">
        <f>B53/365*B109</f>
        <v>3810</v>
      </c>
      <c r="C42" s="35">
        <f>C53/365*C109</f>
        <v>5009.0340093550776</v>
      </c>
      <c r="D42" s="35">
        <f>D53/365*D109</f>
        <v>5438.6017437495766</v>
      </c>
      <c r="E42" s="35">
        <f>E53/365*E109</f>
        <v>4073.2068219804214</v>
      </c>
      <c r="F42" s="35">
        <f>F53/365*F109</f>
        <v>4971.551975010253</v>
      </c>
      <c r="H42" s="69">
        <f t="shared" ref="H42:H50" si="5">F42-C42</f>
        <v>-37.482034344824569</v>
      </c>
    </row>
    <row r="43" spans="1:8" ht="13.25" customHeight="1">
      <c r="A43" s="26" t="s">
        <v>16</v>
      </c>
      <c r="B43" s="27">
        <v>2370</v>
      </c>
      <c r="C43" s="27">
        <v>3199.5</v>
      </c>
      <c r="D43" s="27">
        <v>2143.665</v>
      </c>
      <c r="E43" s="27">
        <v>1436.2555500000001</v>
      </c>
      <c r="F43" s="27">
        <v>962.29121850000013</v>
      </c>
      <c r="H43" s="69">
        <f t="shared" si="5"/>
        <v>-2237.2087815</v>
      </c>
    </row>
    <row r="44" spans="1:8" ht="13.25" customHeight="1">
      <c r="A44" s="56" t="s">
        <v>121</v>
      </c>
      <c r="B44" s="27">
        <v>1012.788241129892</v>
      </c>
      <c r="C44" s="27">
        <v>1515.0223938267484</v>
      </c>
      <c r="D44" s="27">
        <v>980.03255367199336</v>
      </c>
      <c r="E44" s="27">
        <v>709.11261183626721</v>
      </c>
      <c r="F44" s="27">
        <v>911.13637413739866</v>
      </c>
      <c r="H44" s="69">
        <f t="shared" si="5"/>
        <v>-603.88601968934972</v>
      </c>
    </row>
    <row r="45" spans="1:8" ht="13.25" customHeight="1">
      <c r="A45" s="29" t="s">
        <v>90</v>
      </c>
      <c r="B45" s="27">
        <f ca="1">IF(B69&lt;0,(-B69+B34),0)</f>
        <v>4235.2138400355689</v>
      </c>
      <c r="C45" s="27">
        <f ca="1">IF(C69&lt;0,(-C69+C34),0)</f>
        <v>3933.85219817494</v>
      </c>
      <c r="D45" s="27">
        <f ca="1">IF(D69&lt;0,(-D69+D34),0)</f>
        <v>7528.3730899564725</v>
      </c>
      <c r="E45" s="27">
        <f ca="1">IF(E69&lt;0,(-E69+E34),0)</f>
        <v>6700.3708519245556</v>
      </c>
      <c r="F45" s="27">
        <f ca="1">IF(F69&lt;0,(-F69+F34),0)</f>
        <v>9278.1190586570447</v>
      </c>
      <c r="H45" s="69">
        <f t="shared" ca="1" si="5"/>
        <v>5344.2668604821047</v>
      </c>
    </row>
    <row r="46" spans="1:8" ht="13.25" customHeight="1">
      <c r="A46" s="96" t="s">
        <v>124</v>
      </c>
      <c r="B46" s="35">
        <f ca="1">B42+B43+B44+B45</f>
        <v>11428.002081165461</v>
      </c>
      <c r="C46" s="36">
        <f ca="1">C42+C43+C44+C45</f>
        <v>13657.408601356765</v>
      </c>
      <c r="D46" s="35">
        <f ca="1">D42+D43+D44+D45</f>
        <v>16090.672387378043</v>
      </c>
      <c r="E46" s="36">
        <f ca="1">E42+E43+E44+E45</f>
        <v>12918.945835741244</v>
      </c>
      <c r="F46" s="35">
        <f ca="1">F42+F43+F44+F45</f>
        <v>16123.098626304698</v>
      </c>
      <c r="H46" s="69"/>
    </row>
    <row r="47" spans="1:8" ht="13.25" customHeight="1">
      <c r="A47" s="34" t="s">
        <v>91</v>
      </c>
      <c r="B47" s="27">
        <v>1950</v>
      </c>
      <c r="C47" s="37">
        <f>B47+C112</f>
        <v>1800</v>
      </c>
      <c r="D47" s="27">
        <f>C47+D112</f>
        <v>1650</v>
      </c>
      <c r="E47" s="37">
        <f>D47+E112</f>
        <v>1500</v>
      </c>
      <c r="F47" s="27">
        <f>E47+F112</f>
        <v>1350</v>
      </c>
      <c r="H47" s="69">
        <f t="shared" si="5"/>
        <v>-450</v>
      </c>
    </row>
    <row r="48" spans="1:8" ht="13.25" customHeight="1">
      <c r="A48" s="95" t="s">
        <v>178</v>
      </c>
      <c r="B48" s="27">
        <v>15784.571258595923</v>
      </c>
      <c r="C48" s="37">
        <f ca="1">B48+B49-C114</f>
        <v>17401.997918834539</v>
      </c>
      <c r="D48" s="27">
        <f ca="1">C48+C49</f>
        <v>23143.775759754346</v>
      </c>
      <c r="E48" s="37">
        <f ca="1">D48+D49</f>
        <v>24210.228908816403</v>
      </c>
      <c r="F48" s="27">
        <f ca="1">E48+E49</f>
        <v>24541.451037092091</v>
      </c>
      <c r="H48" s="69"/>
    </row>
    <row r="49" spans="1:8" ht="13.25" customHeight="1">
      <c r="A49" s="80" t="s">
        <v>92</v>
      </c>
      <c r="B49" s="27">
        <f ca="1">B16</f>
        <v>2817.4266602386142</v>
      </c>
      <c r="C49" s="37">
        <f ca="1">C16</f>
        <v>5741.7778409198072</v>
      </c>
      <c r="D49" s="27">
        <f ca="1">D16</f>
        <v>1066.4531490620584</v>
      </c>
      <c r="E49" s="37">
        <f ca="1">E16</f>
        <v>331.22212827568853</v>
      </c>
      <c r="F49" s="27">
        <f ca="1">F16</f>
        <v>847.9435160938898</v>
      </c>
      <c r="H49" s="69"/>
    </row>
    <row r="50" spans="1:8" ht="13.25" customHeight="1">
      <c r="A50" s="97" t="s">
        <v>122</v>
      </c>
      <c r="B50" s="30">
        <f ca="1">B48+B49</f>
        <v>18601.997918834539</v>
      </c>
      <c r="C50" s="39">
        <f ca="1">C48+C49</f>
        <v>23143.775759754346</v>
      </c>
      <c r="D50" s="30">
        <f ca="1">D48+D49</f>
        <v>24210.228908816403</v>
      </c>
      <c r="E50" s="39">
        <f ca="1">E48+E49</f>
        <v>24541.451037092091</v>
      </c>
      <c r="F50" s="30">
        <f ca="1">F48+F49</f>
        <v>25389.394553185979</v>
      </c>
      <c r="H50" s="69">
        <f t="shared" ca="1" si="5"/>
        <v>2245.6187934316331</v>
      </c>
    </row>
    <row r="51" spans="1:8" ht="13.25" customHeight="1">
      <c r="A51" s="57" t="s">
        <v>15</v>
      </c>
      <c r="B51" s="54">
        <f ca="1">B46+B47+B50</f>
        <v>31980</v>
      </c>
      <c r="C51" s="54">
        <f ca="1">C46+C47+C50</f>
        <v>38601.184361111111</v>
      </c>
      <c r="D51" s="54">
        <f ca="1">D46+D47+D50</f>
        <v>41950.901296194446</v>
      </c>
      <c r="E51" s="54">
        <f ca="1">E46+E47+E50</f>
        <v>38960.396872833335</v>
      </c>
      <c r="F51" s="54">
        <f ca="1">F46+F47+F50</f>
        <v>42862.493179490673</v>
      </c>
      <c r="H51" s="20"/>
    </row>
    <row r="52" spans="1:8" ht="13.25" customHeight="1">
      <c r="A52" s="58"/>
      <c r="B52" s="37"/>
      <c r="C52" s="37"/>
      <c r="D52" s="37"/>
      <c r="E52" s="37"/>
      <c r="F52" s="37"/>
    </row>
    <row r="53" spans="1:8" ht="13.25" customHeight="1">
      <c r="A53" s="46" t="s">
        <v>25</v>
      </c>
      <c r="B53" s="69">
        <v>20110</v>
      </c>
      <c r="C53" s="69">
        <f>C4+(C36-B36)</f>
        <v>25676.526000000002</v>
      </c>
      <c r="D53" s="69">
        <f>D4+(D36-C36)</f>
        <v>28070.641723499997</v>
      </c>
      <c r="E53" s="69">
        <f>E4+(E36-D36)</f>
        <v>18090.973940489996</v>
      </c>
      <c r="F53" s="69">
        <f>F4+(F36-E36)</f>
        <v>25378.960968504001</v>
      </c>
      <c r="H53" s="70"/>
    </row>
    <row r="54" spans="1:8" ht="13.5" customHeight="1">
      <c r="A54" s="46" t="s">
        <v>126</v>
      </c>
      <c r="B54" s="60"/>
      <c r="C54" s="69">
        <f ca="1">B48+B49-C48</f>
        <v>1200</v>
      </c>
      <c r="D54" s="69">
        <f ca="1">C48+C49-D48</f>
        <v>0</v>
      </c>
      <c r="E54" s="69">
        <f ca="1">D48+D49-E48</f>
        <v>0</v>
      </c>
      <c r="F54" s="69">
        <f ca="1">E48+E49-F48</f>
        <v>0</v>
      </c>
      <c r="H54" s="45"/>
    </row>
    <row r="55" spans="1:8" ht="13.5" customHeight="1">
      <c r="A55" s="61"/>
      <c r="B55" s="59"/>
      <c r="C55" s="59"/>
      <c r="D55" s="59"/>
      <c r="E55" s="59"/>
      <c r="F55" s="59"/>
      <c r="H55" s="98" t="s">
        <v>23</v>
      </c>
    </row>
    <row r="56" spans="1:8" ht="15" customHeight="1" thickBot="1">
      <c r="A56" s="62" t="s">
        <v>93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8" ht="13.25" customHeight="1">
      <c r="A57" s="46" t="s">
        <v>94</v>
      </c>
      <c r="B57" s="64">
        <f>B34-B105</f>
        <v>690</v>
      </c>
      <c r="C57" s="64">
        <f>C34-C105</f>
        <v>630</v>
      </c>
      <c r="D57" s="64">
        <f>D34-D105</f>
        <v>360</v>
      </c>
      <c r="E57" s="64">
        <f>E34-E105</f>
        <v>180</v>
      </c>
      <c r="F57" s="64">
        <f>F34-F105</f>
        <v>120</v>
      </c>
      <c r="H57" s="69">
        <f>F57-C57</f>
        <v>-510</v>
      </c>
    </row>
    <row r="58" spans="1:8" ht="13.25" customHeight="1">
      <c r="A58" s="65" t="s">
        <v>95</v>
      </c>
      <c r="B58" s="66">
        <f>B105+B35+B36-B42-B43-B44</f>
        <v>8797.2117588701076</v>
      </c>
      <c r="C58" s="66">
        <f>C105+C35+C36-C42-C43-C44</f>
        <v>11957.627957929286</v>
      </c>
      <c r="D58" s="66">
        <f>D105+D35+D36-D42-D43-D44</f>
        <v>16498.601998772876</v>
      </c>
      <c r="E58" s="66">
        <f>E105+E35+E36-E42-E43-E44</f>
        <v>16991.821889016646</v>
      </c>
      <c r="F58" s="66">
        <f>F105+F35+F36-F42-F43-F44</f>
        <v>20837.513611843024</v>
      </c>
      <c r="H58" s="69">
        <f>F58-C58</f>
        <v>8879.8856539137378</v>
      </c>
    </row>
    <row r="59" spans="1:8" ht="13.25" customHeight="1">
      <c r="A59" s="65" t="s">
        <v>96</v>
      </c>
      <c r="B59" s="67">
        <f>B38</f>
        <v>15300</v>
      </c>
      <c r="C59" s="67">
        <f>C38</f>
        <v>16290</v>
      </c>
      <c r="D59" s="67">
        <f>D38</f>
        <v>16530</v>
      </c>
      <c r="E59" s="67">
        <f>E38</f>
        <v>15570</v>
      </c>
      <c r="F59" s="67">
        <f>F38</f>
        <v>15060</v>
      </c>
      <c r="H59" s="69">
        <f>F59-C59</f>
        <v>-1230</v>
      </c>
    </row>
    <row r="60" spans="1:8" ht="13.25" customHeight="1">
      <c r="A60" s="65" t="s">
        <v>125</v>
      </c>
      <c r="B60" s="66">
        <f>B57+B58+B59</f>
        <v>24787.211758870108</v>
      </c>
      <c r="C60" s="66">
        <f>C57+C58+C59</f>
        <v>28877.627957929286</v>
      </c>
      <c r="D60" s="66">
        <f>D57+D58+D59</f>
        <v>33388.60199877288</v>
      </c>
      <c r="E60" s="66">
        <f>E57+E58+E59</f>
        <v>32741.821889016646</v>
      </c>
      <c r="F60" s="66">
        <f>F57+F58+F59</f>
        <v>36017.513611843024</v>
      </c>
      <c r="H60" s="69"/>
    </row>
    <row r="61" spans="1:8" ht="13.25" customHeight="1">
      <c r="A61" s="65"/>
      <c r="B61" s="66"/>
      <c r="C61" s="66"/>
      <c r="D61" s="66"/>
      <c r="E61" s="66"/>
      <c r="F61" s="66"/>
      <c r="H61" s="69"/>
    </row>
    <row r="62" spans="1:8" ht="13.25" customHeight="1">
      <c r="A62" s="65" t="s">
        <v>97</v>
      </c>
      <c r="B62" s="66">
        <f ca="1">B45+B47</f>
        <v>6185.2138400355689</v>
      </c>
      <c r="C62" s="66">
        <f ca="1">C45+C47</f>
        <v>5733.85219817494</v>
      </c>
      <c r="D62" s="66">
        <f ca="1">D45+D47</f>
        <v>9178.3730899564725</v>
      </c>
      <c r="E62" s="66">
        <f ca="1">E45+E47</f>
        <v>8200.3708519245556</v>
      </c>
      <c r="F62" s="66">
        <f ca="1">F45+F47</f>
        <v>10628.119058657045</v>
      </c>
      <c r="H62" s="69">
        <f ca="1">F62-C62</f>
        <v>4894.2668604821047</v>
      </c>
    </row>
    <row r="63" spans="1:8" ht="13.25" customHeight="1">
      <c r="A63" s="65" t="s">
        <v>31</v>
      </c>
      <c r="B63" s="67">
        <f ca="1">B50</f>
        <v>18601.997918834539</v>
      </c>
      <c r="C63" s="67">
        <f ca="1">C50</f>
        <v>23143.775759754346</v>
      </c>
      <c r="D63" s="67">
        <f ca="1">D50</f>
        <v>24210.228908816403</v>
      </c>
      <c r="E63" s="67">
        <f ca="1">E50</f>
        <v>24541.451037092091</v>
      </c>
      <c r="F63" s="67">
        <f ca="1">F50</f>
        <v>25389.394553185979</v>
      </c>
      <c r="H63" s="69">
        <f ca="1">F63-C63</f>
        <v>2245.6187934316331</v>
      </c>
    </row>
    <row r="64" spans="1:8" ht="13.25" customHeight="1">
      <c r="A64" s="65" t="s">
        <v>21</v>
      </c>
      <c r="B64" s="66">
        <f ca="1">B62+B63</f>
        <v>24787.211758870108</v>
      </c>
      <c r="C64" s="66">
        <f ca="1">C62+C63</f>
        <v>28877.627957929286</v>
      </c>
      <c r="D64" s="66">
        <f ca="1">D62+D63</f>
        <v>33388.60199877288</v>
      </c>
      <c r="E64" s="66">
        <f ca="1">E62+E63</f>
        <v>32741.821889016646</v>
      </c>
      <c r="F64" s="66">
        <f ca="1">F62+F63</f>
        <v>36017.513611843024</v>
      </c>
      <c r="H64" s="20"/>
    </row>
    <row r="65" spans="1:8" ht="13.25" customHeight="1">
      <c r="A65" s="65"/>
      <c r="B65" s="66"/>
      <c r="C65" s="66"/>
      <c r="D65" s="66"/>
      <c r="E65" s="66"/>
      <c r="F65" s="66"/>
      <c r="H65" s="69"/>
    </row>
    <row r="66" spans="1:8" ht="13.25" customHeight="1" thickBot="1">
      <c r="A66" s="62" t="s">
        <v>98</v>
      </c>
      <c r="B66" s="68"/>
      <c r="C66" s="68"/>
      <c r="D66" s="68"/>
      <c r="E66" s="68"/>
      <c r="F66" s="68"/>
      <c r="H66" s="69"/>
    </row>
    <row r="67" spans="1:8" ht="13.25" customHeight="1">
      <c r="A67" s="46" t="s">
        <v>20</v>
      </c>
      <c r="B67" s="69">
        <f>B58</f>
        <v>8797.2117588701076</v>
      </c>
      <c r="C67" s="69">
        <f>C58</f>
        <v>11957.627957929286</v>
      </c>
      <c r="D67" s="69">
        <f>D58</f>
        <v>16498.601998772876</v>
      </c>
      <c r="E67" s="69">
        <f>E58</f>
        <v>16991.821889016646</v>
      </c>
      <c r="F67" s="69">
        <f>F58</f>
        <v>20837.513611843024</v>
      </c>
      <c r="H67" s="69">
        <f>F67-C67</f>
        <v>8879.8856539137378</v>
      </c>
    </row>
    <row r="68" spans="1:8" ht="13.25" customHeight="1">
      <c r="A68" s="46" t="s">
        <v>24</v>
      </c>
      <c r="B68" s="67">
        <f ca="1">B47+B50-B38</f>
        <v>5251.9979188345387</v>
      </c>
      <c r="C68" s="67">
        <f ca="1">C47+C50-C38</f>
        <v>8653.7757597543459</v>
      </c>
      <c r="D68" s="67">
        <f ca="1">D47+D50-D38</f>
        <v>9330.2289088164034</v>
      </c>
      <c r="E68" s="67">
        <f ca="1">E47+E50-E38</f>
        <v>10471.451037092091</v>
      </c>
      <c r="F68" s="67">
        <f ca="1">F47+F50-F38</f>
        <v>11679.394553185979</v>
      </c>
      <c r="H68" s="69">
        <f ca="1">F68-C68</f>
        <v>3025.6187934316331</v>
      </c>
    </row>
    <row r="69" spans="1:8" ht="13.25" customHeight="1">
      <c r="A69" s="44" t="s">
        <v>130</v>
      </c>
      <c r="B69" s="66">
        <f ca="1">B68-B67</f>
        <v>-3545.2138400355689</v>
      </c>
      <c r="C69" s="66">
        <f ca="1">C68-C67</f>
        <v>-3303.85219817494</v>
      </c>
      <c r="D69" s="66">
        <f ca="1">D68-D67</f>
        <v>-7168.3730899564725</v>
      </c>
      <c r="E69" s="66">
        <f ca="1">E68-E67</f>
        <v>-6520.3708519245556</v>
      </c>
      <c r="F69" s="66">
        <f ca="1">F68-F67</f>
        <v>-9158.1190586570447</v>
      </c>
      <c r="H69" s="69">
        <f ca="1">F69-C69</f>
        <v>-5854.2668604821047</v>
      </c>
    </row>
    <row r="70" spans="1:8" ht="13.25" customHeight="1">
      <c r="A70" s="44" t="s">
        <v>99</v>
      </c>
      <c r="B70" s="69"/>
      <c r="C70" s="69"/>
      <c r="D70" s="69"/>
      <c r="E70" s="69"/>
      <c r="F70" s="69"/>
      <c r="G70" s="53"/>
    </row>
    <row r="71" spans="1:8" ht="13.25" customHeight="1">
      <c r="B71" s="59"/>
      <c r="C71" s="59"/>
      <c r="D71" s="59"/>
      <c r="E71" s="59"/>
      <c r="F71" s="59"/>
      <c r="G71" s="53"/>
    </row>
    <row r="72" spans="1:8" ht="13.25" customHeight="1" thickBot="1">
      <c r="A72" s="62" t="s">
        <v>100</v>
      </c>
      <c r="E72" s="20"/>
      <c r="F72" s="20"/>
    </row>
    <row r="73" spans="1:8" ht="13.25" customHeight="1">
      <c r="A73" s="46" t="s">
        <v>101</v>
      </c>
      <c r="B73" s="69">
        <f t="shared" ref="B73:F74" si="6">B35/B3*365</f>
        <v>95.999999999999986</v>
      </c>
      <c r="C73" s="69">
        <f t="shared" si="6"/>
        <v>98.775308641975315</v>
      </c>
      <c r="D73" s="69">
        <f t="shared" si="6"/>
        <v>111.74580371617412</v>
      </c>
      <c r="E73" s="69">
        <f t="shared" si="6"/>
        <v>149.97463130328632</v>
      </c>
      <c r="F73" s="69">
        <f t="shared" si="6"/>
        <v>152.41324319439667</v>
      </c>
      <c r="H73" s="70"/>
    </row>
    <row r="74" spans="1:8" ht="13.25" customHeight="1">
      <c r="A74" s="46" t="s">
        <v>102</v>
      </c>
      <c r="B74" s="69">
        <f t="shared" si="6"/>
        <v>150.67650676506764</v>
      </c>
      <c r="C74" s="69">
        <f t="shared" si="6"/>
        <v>155</v>
      </c>
      <c r="D74" s="69">
        <f t="shared" si="6"/>
        <v>165</v>
      </c>
      <c r="E74" s="69">
        <f t="shared" si="6"/>
        <v>175</v>
      </c>
      <c r="F74" s="69">
        <f t="shared" si="6"/>
        <v>162</v>
      </c>
      <c r="H74" s="70"/>
    </row>
    <row r="75" spans="1:8" ht="13.25" customHeight="1">
      <c r="A75" s="46" t="s">
        <v>103</v>
      </c>
      <c r="B75" s="69">
        <f>B42/B53*365</f>
        <v>69.152163102933869</v>
      </c>
      <c r="C75" s="69">
        <f>C42/C53*365</f>
        <v>71.205014783331791</v>
      </c>
      <c r="D75" s="69">
        <f>D42/D53*365</f>
        <v>70.717643580151261</v>
      </c>
      <c r="E75" s="69">
        <f>E42/E53*365</f>
        <v>82.180235011857292</v>
      </c>
      <c r="F75" s="69">
        <f>F42/F53*365</f>
        <v>71.500818064645429</v>
      </c>
    </row>
    <row r="76" spans="1:8" ht="13.25" customHeight="1">
      <c r="A76" s="46" t="s">
        <v>104</v>
      </c>
      <c r="B76" s="47">
        <f>B67/B3</f>
        <v>0.26779944471446293</v>
      </c>
      <c r="C76" s="47">
        <f>C67/C3</f>
        <v>0.27338110353629586</v>
      </c>
      <c r="D76" s="47">
        <f>D67/D3</f>
        <v>0.38100915114938355</v>
      </c>
      <c r="E76" s="47">
        <f>E67/E3</f>
        <v>0.51631484921038751</v>
      </c>
      <c r="F76" s="47">
        <f>F67/F3</f>
        <v>0.5147726368128569</v>
      </c>
    </row>
    <row r="77" spans="1:8" ht="13.25" customHeight="1">
      <c r="A77" s="46" t="s">
        <v>105</v>
      </c>
      <c r="B77" s="71">
        <f ca="1">B62/B9</f>
        <v>1.0909820862940642</v>
      </c>
      <c r="C77" s="71">
        <f ca="1">C62/C9</f>
        <v>0.60107492328142642</v>
      </c>
      <c r="D77" s="71">
        <f ca="1">D62/D9</f>
        <v>2.4844452380883446</v>
      </c>
      <c r="E77" s="71">
        <f ca="1">E62/E9</f>
        <v>4.9175367077728964</v>
      </c>
      <c r="F77" s="71">
        <f ca="1">F62/F9</f>
        <v>3.0197083297104039</v>
      </c>
    </row>
    <row r="78" spans="1:8" ht="13.25" customHeight="1">
      <c r="A78" s="46" t="s">
        <v>129</v>
      </c>
      <c r="B78" s="100">
        <f ca="1">B62/B16</f>
        <v>2.1953415601993802</v>
      </c>
      <c r="C78" s="100">
        <f ca="1">C62/C16</f>
        <v>0.99861965353511528</v>
      </c>
      <c r="D78" s="100">
        <f ca="1">D62/D16</f>
        <v>8.6064475481448177</v>
      </c>
      <c r="E78" s="100">
        <f ca="1">E62/E16</f>
        <v>24.757919691582565</v>
      </c>
      <c r="F78" s="100">
        <f ca="1">F62/F16</f>
        <v>12.533994136326683</v>
      </c>
    </row>
    <row r="79" spans="1:8" ht="13.25" customHeight="1">
      <c r="A79" s="46"/>
      <c r="B79" s="100"/>
      <c r="C79" s="100"/>
      <c r="D79" s="100"/>
      <c r="E79" s="100"/>
      <c r="F79" s="100"/>
    </row>
    <row r="80" spans="1:8" ht="13.25" customHeight="1">
      <c r="A80" s="41" t="s">
        <v>131</v>
      </c>
      <c r="B80" s="108">
        <f t="shared" ref="B80:F81" si="7">B35/B$3</f>
        <v>0.26301369863013696</v>
      </c>
      <c r="C80" s="108">
        <f t="shared" si="7"/>
        <v>0.27061728395061729</v>
      </c>
      <c r="D80" s="108">
        <f t="shared" si="7"/>
        <v>0.30615288689362774</v>
      </c>
      <c r="E80" s="108">
        <f t="shared" si="7"/>
        <v>0.4108894008309214</v>
      </c>
      <c r="F80" s="108">
        <f t="shared" si="7"/>
        <v>0.41757052929971689</v>
      </c>
    </row>
    <row r="81" spans="1:13" ht="13.25" customHeight="1">
      <c r="A81" s="41" t="s">
        <v>132</v>
      </c>
      <c r="B81" s="108">
        <f t="shared" si="7"/>
        <v>0.22374429223744291</v>
      </c>
      <c r="C81" s="108">
        <f t="shared" si="7"/>
        <v>0.22506849315068495</v>
      </c>
      <c r="D81" s="108">
        <f t="shared" si="7"/>
        <v>0.27258904109589044</v>
      </c>
      <c r="E81" s="108">
        <f t="shared" si="7"/>
        <v>0.29438356164383561</v>
      </c>
      <c r="F81" s="108">
        <f t="shared" si="7"/>
        <v>0.26630136986301373</v>
      </c>
    </row>
    <row r="82" spans="1:13" ht="13.25" customHeight="1">
      <c r="A82" s="41" t="s">
        <v>27</v>
      </c>
      <c r="B82" s="108">
        <f>B42/B3</f>
        <v>0.11598173515981736</v>
      </c>
      <c r="C82" s="108">
        <f>C42/C3</f>
        <v>0.11451897064754168</v>
      </c>
      <c r="D82" s="108">
        <f>D42/D3</f>
        <v>0.12559591618609292</v>
      </c>
      <c r="E82" s="108">
        <f>E42/E3</f>
        <v>0.12376878593889565</v>
      </c>
      <c r="F82" s="108">
        <f>F42/F3</f>
        <v>0.12281786430477287</v>
      </c>
    </row>
    <row r="83" spans="1:13" ht="13.25" customHeight="1">
      <c r="A83" s="41" t="s">
        <v>147</v>
      </c>
      <c r="B83" s="108">
        <f t="shared" ref="B83:F84" si="8">B43/B$3</f>
        <v>7.2146118721461192E-2</v>
      </c>
      <c r="C83" s="108">
        <f t="shared" si="8"/>
        <v>7.3148524426565983E-2</v>
      </c>
      <c r="D83" s="108">
        <f t="shared" si="8"/>
        <v>4.9504556935150719E-2</v>
      </c>
      <c r="E83" s="108">
        <f t="shared" si="8"/>
        <v>4.3642175192830243E-2</v>
      </c>
      <c r="F83" s="136">
        <f t="shared" si="8"/>
        <v>2.3772566974956312E-2</v>
      </c>
    </row>
    <row r="84" spans="1:13" ht="13.25" customHeight="1">
      <c r="A84" s="41" t="s">
        <v>179</v>
      </c>
      <c r="B84" s="136">
        <f t="shared" si="8"/>
        <v>3.0830692271838416E-2</v>
      </c>
      <c r="C84" s="136">
        <f t="shared" si="8"/>
        <v>3.4637178490898694E-2</v>
      </c>
      <c r="D84" s="136">
        <f t="shared" si="8"/>
        <v>2.2632303718890939E-2</v>
      </c>
      <c r="E84" s="136">
        <f t="shared" si="8"/>
        <v>2.1547152132643663E-2</v>
      </c>
      <c r="F84" s="136">
        <f t="shared" si="8"/>
        <v>2.2508831070144654E-2</v>
      </c>
    </row>
    <row r="85" spans="1:13" ht="13.25" customHeight="1">
      <c r="A85" s="41" t="s">
        <v>180</v>
      </c>
      <c r="B85" s="108">
        <f>B83+B84</f>
        <v>0.10297681099329961</v>
      </c>
      <c r="C85" s="108">
        <f>C83+C84</f>
        <v>0.10778570291746467</v>
      </c>
      <c r="D85" s="108">
        <f>D83+D84</f>
        <v>7.2136860654041651E-2</v>
      </c>
      <c r="E85" s="108">
        <f>E83+E84</f>
        <v>6.5189327325473903E-2</v>
      </c>
      <c r="F85" s="136">
        <f>F83+F84</f>
        <v>4.6281398045100966E-2</v>
      </c>
    </row>
    <row r="86" spans="1:13" ht="13.25" customHeight="1">
      <c r="A86" s="41" t="s">
        <v>116</v>
      </c>
      <c r="B86" s="72">
        <f>B80+B81-B82-B85</f>
        <v>0.26779944471446293</v>
      </c>
      <c r="C86" s="72">
        <f>C80+C81-C82-C85</f>
        <v>0.27338110353629586</v>
      </c>
      <c r="D86" s="72">
        <f>D80+D81-D82-D85</f>
        <v>0.38100915114938361</v>
      </c>
      <c r="E86" s="72">
        <f>E80+E81-E82-E85</f>
        <v>0.51631484921038751</v>
      </c>
      <c r="F86" s="72">
        <f>F80+F81-F82-F85</f>
        <v>0.51477263681285679</v>
      </c>
    </row>
    <row r="87" spans="1:13" ht="13.25" customHeight="1">
      <c r="A87" s="46"/>
      <c r="B87" s="100"/>
      <c r="C87" s="100"/>
      <c r="D87" s="100"/>
      <c r="E87" s="100"/>
      <c r="F87" s="100"/>
    </row>
    <row r="88" spans="1:13" ht="13.25" customHeight="1">
      <c r="A88" s="46"/>
      <c r="B88" s="100"/>
      <c r="C88" s="100"/>
      <c r="D88" s="100"/>
      <c r="E88" s="100"/>
      <c r="F88" s="100"/>
    </row>
    <row r="89" spans="1:13" ht="11.25" customHeight="1">
      <c r="B89" s="72"/>
      <c r="C89" s="72"/>
      <c r="D89" s="72"/>
    </row>
    <row r="90" spans="1:13" ht="11.25" customHeight="1">
      <c r="A90" s="61" t="s">
        <v>181</v>
      </c>
      <c r="B90" s="59"/>
      <c r="D90" s="59"/>
    </row>
    <row r="91" spans="1:13" ht="11.25" customHeight="1">
      <c r="A91" s="61" t="s">
        <v>182</v>
      </c>
      <c r="B91" s="73"/>
      <c r="C91" s="73"/>
      <c r="D91" s="73"/>
    </row>
    <row r="92" spans="1:13" ht="11.25" customHeight="1">
      <c r="A92" s="61" t="s">
        <v>183</v>
      </c>
    </row>
    <row r="93" spans="1:13" ht="11.25" customHeight="1">
      <c r="A93" s="61" t="s">
        <v>10</v>
      </c>
      <c r="B93" s="81"/>
      <c r="C93" s="82">
        <v>0.33150000000000002</v>
      </c>
      <c r="D93" s="82">
        <v>-0.01</v>
      </c>
      <c r="E93" s="82">
        <v>-0.24</v>
      </c>
      <c r="F93" s="82">
        <v>0.23</v>
      </c>
      <c r="G93" s="83"/>
      <c r="H93" s="78"/>
      <c r="I93" s="78"/>
      <c r="J93" s="78"/>
      <c r="K93" s="78"/>
      <c r="L93" s="78"/>
      <c r="M93" s="78"/>
    </row>
    <row r="94" spans="1:13" ht="11.25" customHeight="1">
      <c r="A94" s="61" t="s">
        <v>118</v>
      </c>
      <c r="B94" s="84">
        <v>0.54200000000000004</v>
      </c>
      <c r="C94" s="84">
        <v>0.53</v>
      </c>
      <c r="D94" s="84">
        <v>0.60299999999999998</v>
      </c>
      <c r="E94" s="84">
        <v>0.61399999999999999</v>
      </c>
      <c r="F94" s="84">
        <v>0.6</v>
      </c>
      <c r="G94" s="83"/>
      <c r="H94" s="78"/>
      <c r="I94" s="78"/>
      <c r="J94" s="78"/>
      <c r="K94" s="78"/>
      <c r="L94" s="78"/>
      <c r="M94" s="78"/>
    </row>
    <row r="95" spans="1:13" ht="11.25" customHeight="1">
      <c r="A95" s="61" t="s">
        <v>73</v>
      </c>
      <c r="B95" s="85">
        <v>0.17399999999999999</v>
      </c>
      <c r="C95" s="85">
        <v>0.16</v>
      </c>
      <c r="D95" s="85">
        <v>0.214</v>
      </c>
      <c r="E95" s="82">
        <v>0.215</v>
      </c>
      <c r="F95" s="82">
        <v>0.21299999999999999</v>
      </c>
      <c r="G95" s="83"/>
      <c r="H95" s="78"/>
      <c r="I95" s="78"/>
      <c r="J95" s="78"/>
      <c r="K95" s="78"/>
      <c r="L95" s="78"/>
      <c r="M95" s="78"/>
    </row>
    <row r="96" spans="1:13" ht="11.25" customHeight="1">
      <c r="A96" s="74" t="s">
        <v>106</v>
      </c>
      <c r="B96" s="85"/>
      <c r="C96" s="85"/>
      <c r="D96" s="85"/>
      <c r="E96" s="86"/>
      <c r="F96" s="86"/>
      <c r="G96" s="83"/>
      <c r="H96" s="78"/>
      <c r="I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I97" s="78"/>
      <c r="J97" s="78"/>
      <c r="K97" s="78"/>
      <c r="L97" s="78"/>
      <c r="M97" s="78"/>
    </row>
    <row r="98" spans="1:13" ht="11.25" customHeight="1">
      <c r="A98" s="61" t="s">
        <v>119</v>
      </c>
      <c r="B98" s="87"/>
      <c r="C98" s="84">
        <v>9.8360655737705027E-2</v>
      </c>
      <c r="D98" s="84">
        <v>5.2238805970149294E-2</v>
      </c>
      <c r="E98" s="84">
        <v>-6.3829787234042534E-2</v>
      </c>
      <c r="F98" s="84">
        <v>2.2727272727272707E-2</v>
      </c>
      <c r="G98" s="83"/>
      <c r="H98" s="78"/>
      <c r="I98" s="78"/>
      <c r="J98" s="78"/>
      <c r="K98" s="78"/>
      <c r="L98" s="78"/>
      <c r="M98" s="78"/>
    </row>
    <row r="99" spans="1:13" ht="11.25" customHeight="1">
      <c r="A99" s="61" t="s">
        <v>6</v>
      </c>
      <c r="B99" s="99">
        <v>5.1999999999999998E-2</v>
      </c>
      <c r="C99" s="99">
        <v>5.0999999999999997E-2</v>
      </c>
      <c r="D99" s="99">
        <v>6.3E-2</v>
      </c>
      <c r="E99" s="99">
        <v>7.3999999999999996E-2</v>
      </c>
      <c r="F99" s="99">
        <v>7.8E-2</v>
      </c>
      <c r="G99" s="86"/>
    </row>
    <row r="100" spans="1:13" ht="11.25" customHeight="1">
      <c r="A100" s="61" t="s">
        <v>137</v>
      </c>
      <c r="B100" s="85">
        <v>0.1</v>
      </c>
      <c r="C100" s="91">
        <f t="shared" ref="C100:F102" si="9">B100</f>
        <v>0.1</v>
      </c>
      <c r="D100" s="91">
        <f t="shared" si="9"/>
        <v>0.1</v>
      </c>
      <c r="E100" s="91">
        <f t="shared" si="9"/>
        <v>0.1</v>
      </c>
      <c r="F100" s="91">
        <f t="shared" si="9"/>
        <v>0.1</v>
      </c>
      <c r="G100" s="86"/>
    </row>
    <row r="101" spans="1:13" ht="11.25" customHeight="1">
      <c r="A101" s="61" t="s">
        <v>138</v>
      </c>
      <c r="B101" s="85"/>
      <c r="C101" s="91"/>
      <c r="D101" s="91"/>
      <c r="E101" s="91"/>
      <c r="F101" s="91"/>
      <c r="G101" s="86"/>
    </row>
    <row r="102" spans="1:13" ht="11.25" customHeight="1">
      <c r="A102" s="61" t="s">
        <v>9</v>
      </c>
      <c r="B102" s="85">
        <v>0.25</v>
      </c>
      <c r="C102" s="91">
        <f t="shared" si="9"/>
        <v>0.25</v>
      </c>
      <c r="D102" s="91">
        <f t="shared" si="9"/>
        <v>0.25</v>
      </c>
      <c r="E102" s="91">
        <f t="shared" si="9"/>
        <v>0.25</v>
      </c>
      <c r="F102" s="91">
        <f t="shared" si="9"/>
        <v>0.25</v>
      </c>
      <c r="G102" s="86"/>
    </row>
    <row r="103" spans="1:13" ht="11.25" customHeight="1">
      <c r="A103" s="61"/>
      <c r="B103" s="88"/>
      <c r="C103" s="89"/>
      <c r="D103" s="89"/>
      <c r="E103" s="86"/>
      <c r="F103" s="86"/>
      <c r="G103" s="86"/>
    </row>
    <row r="104" spans="1:13" ht="11.25" customHeight="1">
      <c r="A104" s="61" t="s">
        <v>184</v>
      </c>
      <c r="B104" s="86"/>
      <c r="C104" s="86"/>
      <c r="D104" s="86"/>
      <c r="E104" s="86"/>
      <c r="F104" s="86"/>
      <c r="G104" s="86"/>
    </row>
    <row r="105" spans="1:13" ht="11.25" customHeight="1">
      <c r="A105" s="61" t="s">
        <v>198</v>
      </c>
      <c r="B105" s="90">
        <v>0</v>
      </c>
      <c r="C105" s="90">
        <v>0</v>
      </c>
      <c r="D105" s="90">
        <v>0</v>
      </c>
      <c r="E105" s="86"/>
      <c r="F105" s="86"/>
      <c r="G105" s="86"/>
    </row>
    <row r="106" spans="1:13" ht="11.25" customHeight="1">
      <c r="A106" s="61" t="s">
        <v>75</v>
      </c>
      <c r="B106" s="94">
        <v>96</v>
      </c>
      <c r="C106" s="94">
        <v>98.775308641975315</v>
      </c>
      <c r="D106" s="94">
        <v>111.74580371617412</v>
      </c>
      <c r="E106" s="94">
        <v>149.97463130328632</v>
      </c>
      <c r="F106" s="94">
        <v>152.41324319439667</v>
      </c>
      <c r="G106" s="86"/>
    </row>
    <row r="107" spans="1:13" ht="11.25" customHeight="1">
      <c r="A107" s="61" t="s">
        <v>76</v>
      </c>
      <c r="B107" s="94">
        <v>150.67650676506764</v>
      </c>
      <c r="C107" s="94">
        <v>155</v>
      </c>
      <c r="D107" s="94">
        <v>165</v>
      </c>
      <c r="E107" s="94">
        <v>175</v>
      </c>
      <c r="F107" s="94">
        <v>162</v>
      </c>
      <c r="G107" s="86"/>
    </row>
    <row r="108" spans="1:13" ht="11.25" customHeight="1">
      <c r="A108" s="75" t="s">
        <v>140</v>
      </c>
      <c r="B108" s="133"/>
      <c r="C108" s="133">
        <v>1600</v>
      </c>
      <c r="D108" s="133">
        <v>1600</v>
      </c>
      <c r="E108" s="133">
        <v>1600</v>
      </c>
      <c r="F108" s="94"/>
      <c r="G108" s="86"/>
    </row>
    <row r="109" spans="1:13" ht="11.25" customHeight="1">
      <c r="A109" s="61" t="s">
        <v>77</v>
      </c>
      <c r="B109" s="94">
        <v>69.152163102933869</v>
      </c>
      <c r="C109" s="94">
        <v>71.205014783331791</v>
      </c>
      <c r="D109" s="94">
        <v>70.717643580151261</v>
      </c>
      <c r="E109" s="94">
        <v>82.180235011857292</v>
      </c>
      <c r="F109" s="94">
        <v>71.500818064645443</v>
      </c>
      <c r="G109" s="86"/>
    </row>
    <row r="110" spans="1:13" ht="11.25" customHeight="1">
      <c r="A110" s="61" t="s">
        <v>149</v>
      </c>
      <c r="B110" s="94"/>
      <c r="C110" s="94"/>
      <c r="D110" s="94"/>
      <c r="E110" s="94"/>
      <c r="F110" s="94"/>
      <c r="G110" s="86"/>
    </row>
    <row r="111" spans="1:13" ht="11.25" customHeight="1">
      <c r="A111" s="61" t="s">
        <v>150</v>
      </c>
      <c r="B111" s="90"/>
      <c r="C111" s="90"/>
      <c r="D111" s="90"/>
      <c r="E111" s="86"/>
      <c r="F111" s="86"/>
      <c r="G111" s="86"/>
    </row>
    <row r="112" spans="1:13" ht="11.25" customHeight="1">
      <c r="A112" s="61" t="s">
        <v>78</v>
      </c>
      <c r="B112" s="90"/>
      <c r="C112" s="90">
        <v>-150</v>
      </c>
      <c r="D112" s="90">
        <v>-150</v>
      </c>
      <c r="E112" s="90">
        <v>-150</v>
      </c>
      <c r="F112" s="90">
        <v>-150</v>
      </c>
      <c r="G112" s="86"/>
    </row>
    <row r="113" spans="1:8" ht="11.25" customHeight="1">
      <c r="A113" s="61" t="s">
        <v>235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86"/>
    </row>
    <row r="114" spans="1:8" ht="11.25" customHeight="1">
      <c r="A114" s="61" t="s">
        <v>22</v>
      </c>
      <c r="B114" s="90">
        <v>0</v>
      </c>
      <c r="C114" s="90">
        <v>1200</v>
      </c>
      <c r="D114" s="90">
        <v>0</v>
      </c>
      <c r="E114" s="90">
        <v>0</v>
      </c>
      <c r="F114" s="90">
        <v>0</v>
      </c>
      <c r="G114" s="86"/>
    </row>
    <row r="115" spans="1:8" ht="11.25" customHeight="1">
      <c r="B115" s="86"/>
      <c r="C115" s="86"/>
      <c r="D115" s="86"/>
      <c r="E115" s="86"/>
      <c r="F115" s="86"/>
      <c r="G115" s="86"/>
    </row>
    <row r="116" spans="1:8" ht="11.25" customHeight="1">
      <c r="A116" s="22"/>
      <c r="B116" s="86"/>
      <c r="C116" s="86"/>
      <c r="D116" s="86"/>
      <c r="E116" s="86"/>
      <c r="F116" s="86"/>
      <c r="G116" s="86"/>
    </row>
    <row r="117" spans="1:8" ht="11.25" customHeight="1">
      <c r="A117" s="22"/>
      <c r="B117" s="86"/>
      <c r="C117" s="86"/>
      <c r="D117" s="86"/>
      <c r="E117" s="86"/>
      <c r="F117" s="86"/>
      <c r="G117" s="86"/>
      <c r="H117" s="106" t="s">
        <v>23</v>
      </c>
    </row>
    <row r="118" spans="1:8" ht="13.5" customHeight="1">
      <c r="A118" s="104" t="s">
        <v>93</v>
      </c>
      <c r="B118" s="105">
        <v>2006</v>
      </c>
      <c r="C118" s="105">
        <v>2007</v>
      </c>
      <c r="D118" s="105">
        <v>2008</v>
      </c>
      <c r="E118" s="105">
        <v>2009</v>
      </c>
      <c r="F118" s="105">
        <v>2010</v>
      </c>
      <c r="H118" s="107" t="s">
        <v>127</v>
      </c>
    </row>
    <row r="119" spans="1:8" ht="13.5" customHeight="1">
      <c r="A119" s="41" t="s">
        <v>94</v>
      </c>
      <c r="B119" s="76">
        <f t="shared" ref="B119:F121" si="10">B57/1000</f>
        <v>0.69</v>
      </c>
      <c r="C119" s="76">
        <f t="shared" si="10"/>
        <v>0.63</v>
      </c>
      <c r="D119" s="76">
        <f t="shared" si="10"/>
        <v>0.36</v>
      </c>
      <c r="E119" s="76">
        <f t="shared" si="10"/>
        <v>0.18</v>
      </c>
      <c r="F119" s="76">
        <f t="shared" si="10"/>
        <v>0.12</v>
      </c>
      <c r="H119" s="59">
        <f>F119-C119</f>
        <v>-0.51</v>
      </c>
    </row>
    <row r="120" spans="1:8" ht="13.5" customHeight="1">
      <c r="A120" s="58" t="s">
        <v>95</v>
      </c>
      <c r="B120" s="76">
        <f t="shared" si="10"/>
        <v>8.7972117588701071</v>
      </c>
      <c r="C120" s="76">
        <f t="shared" si="10"/>
        <v>11.957627957929287</v>
      </c>
      <c r="D120" s="76">
        <f t="shared" si="10"/>
        <v>16.498601998772877</v>
      </c>
      <c r="E120" s="76">
        <f t="shared" si="10"/>
        <v>16.991821889016645</v>
      </c>
      <c r="F120" s="76">
        <f t="shared" si="10"/>
        <v>20.837513611843022</v>
      </c>
      <c r="H120" s="59">
        <f>F120-C120</f>
        <v>8.8798856539137354</v>
      </c>
    </row>
    <row r="121" spans="1:8" ht="13.5" customHeight="1">
      <c r="A121" s="58" t="s">
        <v>96</v>
      </c>
      <c r="B121" s="103">
        <f t="shared" si="10"/>
        <v>15.3</v>
      </c>
      <c r="C121" s="103">
        <f t="shared" si="10"/>
        <v>16.29</v>
      </c>
      <c r="D121" s="103">
        <f t="shared" si="10"/>
        <v>16.53</v>
      </c>
      <c r="E121" s="103">
        <f t="shared" si="10"/>
        <v>15.57</v>
      </c>
      <c r="F121" s="103">
        <f t="shared" si="10"/>
        <v>15.06</v>
      </c>
      <c r="H121" s="59">
        <f>F121-C121</f>
        <v>-1.2299999999999986</v>
      </c>
    </row>
    <row r="122" spans="1:8" ht="13.5" customHeight="1">
      <c r="A122" s="58" t="s">
        <v>125</v>
      </c>
      <c r="B122" s="37">
        <f>B119+B120+B121</f>
        <v>24.787211758870107</v>
      </c>
      <c r="C122" s="37">
        <f>C119+C120+C121</f>
        <v>28.877627957929285</v>
      </c>
      <c r="D122" s="37">
        <f>D119+D120+D121</f>
        <v>33.388601998772877</v>
      </c>
      <c r="E122" s="37">
        <f>E119+E120+E121</f>
        <v>32.741821889016649</v>
      </c>
      <c r="F122" s="37">
        <f>F119+F120+F121</f>
        <v>36.017513611843022</v>
      </c>
      <c r="H122" s="59"/>
    </row>
    <row r="123" spans="1:8" ht="13.5" customHeight="1">
      <c r="A123" s="58"/>
      <c r="B123" s="37"/>
      <c r="C123" s="37"/>
      <c r="D123" s="37"/>
      <c r="E123" s="37"/>
      <c r="F123" s="37"/>
      <c r="H123" s="59"/>
    </row>
    <row r="124" spans="1:8" ht="13.5" customHeight="1">
      <c r="A124" s="58" t="s">
        <v>97</v>
      </c>
      <c r="B124" s="37">
        <f ca="1">B62/1000</f>
        <v>6.1852138400355692</v>
      </c>
      <c r="C124" s="37">
        <f t="shared" ref="C124:F125" ca="1" si="11">C62/1000</f>
        <v>5.7338521981749402</v>
      </c>
      <c r="D124" s="37">
        <f t="shared" ca="1" si="11"/>
        <v>9.1783730899564731</v>
      </c>
      <c r="E124" s="37">
        <f t="shared" ca="1" si="11"/>
        <v>8.2003708519245553</v>
      </c>
      <c r="F124" s="37">
        <f t="shared" ca="1" si="11"/>
        <v>10.628119058657045</v>
      </c>
      <c r="H124" s="59">
        <f ca="1">F124-C124</f>
        <v>4.8942668604821051</v>
      </c>
    </row>
    <row r="125" spans="1:8" ht="13.5" customHeight="1">
      <c r="A125" s="58" t="s">
        <v>31</v>
      </c>
      <c r="B125" s="39">
        <f ca="1">B63/1000</f>
        <v>18.601997918834538</v>
      </c>
      <c r="C125" s="39">
        <f t="shared" ca="1" si="11"/>
        <v>23.143775759754345</v>
      </c>
      <c r="D125" s="39">
        <f t="shared" ca="1" si="11"/>
        <v>24.210228908816404</v>
      </c>
      <c r="E125" s="39">
        <f t="shared" ca="1" si="11"/>
        <v>24.541451037092092</v>
      </c>
      <c r="F125" s="39">
        <f t="shared" ca="1" si="11"/>
        <v>25.38939455318598</v>
      </c>
      <c r="H125" s="59">
        <f ca="1">F125-C125</f>
        <v>2.2456187934316354</v>
      </c>
    </row>
    <row r="126" spans="1:8" ht="13.5" customHeight="1">
      <c r="A126" s="58" t="s">
        <v>21</v>
      </c>
      <c r="B126" s="37">
        <f ca="1">B124+B125</f>
        <v>24.787211758870107</v>
      </c>
      <c r="C126" s="37">
        <f ca="1">C124+C125</f>
        <v>28.877627957929285</v>
      </c>
      <c r="D126" s="37">
        <f ca="1">D124+D125</f>
        <v>33.388601998772877</v>
      </c>
      <c r="E126" s="37">
        <f ca="1">E124+E125</f>
        <v>32.741821889016649</v>
      </c>
      <c r="F126" s="37">
        <f ca="1">F124+F125</f>
        <v>36.017513611843029</v>
      </c>
      <c r="H126" s="20"/>
    </row>
    <row r="127" spans="1:8" ht="11.25" customHeight="1">
      <c r="A127" s="65"/>
      <c r="B127" s="66"/>
      <c r="C127" s="66"/>
      <c r="D127" s="66"/>
      <c r="E127" s="66"/>
      <c r="F127" s="66"/>
      <c r="H127" s="69"/>
    </row>
    <row r="128" spans="1:8" ht="11.25" customHeight="1"/>
    <row r="129" spans="1:8" ht="11.25" customHeight="1">
      <c r="B129" s="86"/>
      <c r="C129" s="86"/>
      <c r="D129" s="86"/>
      <c r="E129" s="86"/>
      <c r="F129" s="86"/>
      <c r="G129" s="86"/>
      <c r="H129" s="106" t="s">
        <v>23</v>
      </c>
    </row>
    <row r="130" spans="1:8" ht="12" thickBot="1">
      <c r="B130" s="105">
        <v>2006</v>
      </c>
      <c r="C130" s="105">
        <v>2007</v>
      </c>
      <c r="D130" s="105">
        <v>2008</v>
      </c>
      <c r="E130" s="105">
        <v>2009</v>
      </c>
      <c r="F130" s="105">
        <v>2010</v>
      </c>
      <c r="H130" s="102" t="s">
        <v>127</v>
      </c>
    </row>
    <row r="131" spans="1:8" ht="12">
      <c r="A131" s="46" t="s">
        <v>20</v>
      </c>
      <c r="B131" s="69">
        <f>B120</f>
        <v>8.7972117588701071</v>
      </c>
      <c r="C131" s="69">
        <f>C120</f>
        <v>11.957627957929287</v>
      </c>
      <c r="D131" s="69">
        <f>D120</f>
        <v>16.498601998772877</v>
      </c>
      <c r="E131" s="69">
        <f>E120</f>
        <v>16.991821889016645</v>
      </c>
      <c r="F131" s="69">
        <f>F120</f>
        <v>20.837513611843022</v>
      </c>
      <c r="H131" s="69">
        <f>F131-C131</f>
        <v>8.8798856539137354</v>
      </c>
    </row>
    <row r="132" spans="1:8" ht="12">
      <c r="A132" s="46" t="s">
        <v>24</v>
      </c>
      <c r="B132" s="67">
        <f ca="1">B68/1000</f>
        <v>5.2519979188345385</v>
      </c>
      <c r="C132" s="67">
        <f ca="1">C68/1000</f>
        <v>8.6537757597543461</v>
      </c>
      <c r="D132" s="67">
        <f ca="1">D68/1000</f>
        <v>9.3302289088164034</v>
      </c>
      <c r="E132" s="67">
        <f ca="1">E68/1000</f>
        <v>10.471451037092091</v>
      </c>
      <c r="F132" s="67">
        <f ca="1">F68/1000</f>
        <v>11.679394553185979</v>
      </c>
      <c r="H132" s="69">
        <f ca="1">F132-C132</f>
        <v>3.025618793431633</v>
      </c>
    </row>
    <row r="133" spans="1:8" ht="12">
      <c r="A133" s="44" t="s">
        <v>130</v>
      </c>
      <c r="B133" s="66">
        <f ca="1">B132-B131</f>
        <v>-3.5452138400355686</v>
      </c>
      <c r="C133" s="66">
        <f ca="1">C132-C131</f>
        <v>-3.3038521981749405</v>
      </c>
      <c r="D133" s="66">
        <f ca="1">D132-D131</f>
        <v>-7.1683730899564733</v>
      </c>
      <c r="E133" s="66">
        <f ca="1">E132-E131</f>
        <v>-6.5203708519245538</v>
      </c>
      <c r="F133" s="66">
        <f ca="1">F132-F131</f>
        <v>-9.1581190586570429</v>
      </c>
      <c r="H133" s="69">
        <f ca="1">F133-C133</f>
        <v>-5.8542668604821024</v>
      </c>
    </row>
    <row r="134" spans="1:8" ht="12">
      <c r="A134" s="44" t="s">
        <v>99</v>
      </c>
      <c r="B134" s="69"/>
      <c r="C134" s="69"/>
      <c r="D134" s="69"/>
      <c r="E134" s="69"/>
      <c r="F134" s="69"/>
      <c r="G134" s="53"/>
    </row>
    <row r="135" spans="1:8">
      <c r="C135" s="51"/>
      <c r="D135" s="51"/>
    </row>
    <row r="136" spans="1:8">
      <c r="C136" s="51"/>
      <c r="D136" s="51"/>
    </row>
  </sheetData>
  <phoneticPr fontId="19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36"/>
  <sheetViews>
    <sheetView showGridLines="0" view="pageBreakPreview" zoomScale="140" zoomScaleNormal="130" zoomScaleSheetLayoutView="140" workbookViewId="0">
      <selection activeCell="A31" sqref="A31:G79"/>
    </sheetView>
  </sheetViews>
  <sheetFormatPr defaultColWidth="11.453125" defaultRowHeight="11.5"/>
  <cols>
    <col min="1" max="1" width="25.54296875" style="41" customWidth="1"/>
    <col min="2" max="4" width="9.453125" style="20" customWidth="1"/>
    <col min="5" max="5" width="9.453125" style="22" customWidth="1"/>
    <col min="6" max="6" width="8.08984375" style="22" customWidth="1"/>
    <col min="7" max="7" width="17.6328125" style="22" customWidth="1"/>
    <col min="8" max="11" width="7.08984375" style="22" customWidth="1"/>
    <col min="12" max="16384" width="11.453125" style="22"/>
  </cols>
  <sheetData>
    <row r="1" spans="1:26" ht="15.65" customHeight="1">
      <c r="A1" s="19" t="s">
        <v>80</v>
      </c>
      <c r="B1" s="110" t="s">
        <v>107</v>
      </c>
      <c r="C1" s="111"/>
      <c r="D1" s="112" t="s">
        <v>108</v>
      </c>
      <c r="E1" s="113"/>
    </row>
    <row r="2" spans="1:26" ht="13.25" customHeight="1" thickBot="1">
      <c r="A2" s="145" t="s">
        <v>156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134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26" ht="13.25" customHeight="1">
      <c r="A3" s="26" t="s">
        <v>0</v>
      </c>
      <c r="B3" s="27">
        <v>40479.062253299999</v>
      </c>
      <c r="C3" s="27">
        <f>B3*(1+C93)</f>
        <v>48574.874703959998</v>
      </c>
      <c r="D3" s="27">
        <f>C3*(1+D93)</f>
        <v>58289.849644751994</v>
      </c>
      <c r="E3" s="27">
        <f>D3*(1+E93)</f>
        <v>64118.834609227197</v>
      </c>
      <c r="F3" s="134" t="s">
        <v>155</v>
      </c>
      <c r="H3" s="28">
        <f>B3/B$3</f>
        <v>1</v>
      </c>
      <c r="I3" s="28">
        <f>C3/C$3</f>
        <v>1</v>
      </c>
      <c r="J3" s="28">
        <f>D3/D$3</f>
        <v>1</v>
      </c>
      <c r="K3" s="28">
        <f>E3/E$3</f>
        <v>1</v>
      </c>
    </row>
    <row r="4" spans="1:26" ht="13.25" customHeight="1">
      <c r="A4" s="79" t="s">
        <v>2</v>
      </c>
      <c r="B4" s="27">
        <f>B3*B94</f>
        <v>24287.437351979999</v>
      </c>
      <c r="C4" s="27">
        <f>C3*C94</f>
        <v>29144.924822375997</v>
      </c>
      <c r="D4" s="27">
        <f>D3*D94</f>
        <v>34973.909786851196</v>
      </c>
      <c r="E4" s="27">
        <f>E3*E94</f>
        <v>38471.300765536318</v>
      </c>
      <c r="F4" s="134" t="s">
        <v>135</v>
      </c>
      <c r="H4" s="28">
        <f>B4/B3</f>
        <v>0.6</v>
      </c>
      <c r="I4" s="28">
        <f>C4/C3</f>
        <v>0.6</v>
      </c>
      <c r="J4" s="28">
        <f>D4/D3</f>
        <v>0.6</v>
      </c>
      <c r="K4" s="28">
        <f>E4/E3</f>
        <v>0.6</v>
      </c>
    </row>
    <row r="5" spans="1:26" ht="13.25" customHeight="1">
      <c r="A5" s="79" t="s">
        <v>3</v>
      </c>
      <c r="B5" s="27">
        <f>B3*B95</f>
        <v>8622.0402599528989</v>
      </c>
      <c r="C5" s="27">
        <f>C3*C95</f>
        <v>9714.9749407920008</v>
      </c>
      <c r="D5" s="27">
        <f>D3*D95</f>
        <v>11657.969928950399</v>
      </c>
      <c r="E5" s="27">
        <f>E3*E95</f>
        <v>12823.766921845439</v>
      </c>
      <c r="F5" s="134" t="s">
        <v>213</v>
      </c>
      <c r="H5" s="28">
        <f>B5/B3</f>
        <v>0.21299999999999997</v>
      </c>
      <c r="I5" s="28">
        <f>C5/C3</f>
        <v>0.2</v>
      </c>
      <c r="J5" s="28">
        <f>D5/D3</f>
        <v>0.2</v>
      </c>
      <c r="K5" s="28">
        <f>E5/E3</f>
        <v>0.2</v>
      </c>
    </row>
    <row r="6" spans="1:26" s="33" customFormat="1" ht="13.25" customHeight="1">
      <c r="A6" s="29" t="s">
        <v>117</v>
      </c>
      <c r="B6" s="30">
        <f>B4+B5</f>
        <v>32909.477611932896</v>
      </c>
      <c r="C6" s="30">
        <f>C4+C5</f>
        <v>38859.899763167996</v>
      </c>
      <c r="D6" s="30">
        <f>D4+D5</f>
        <v>46631.879715801595</v>
      </c>
      <c r="E6" s="30">
        <f>E4+E5</f>
        <v>51295.067687381757</v>
      </c>
      <c r="F6" s="134"/>
      <c r="G6" s="31"/>
      <c r="H6" s="32">
        <f t="shared" ref="H6:K11" si="0">B6/B$3</f>
        <v>0.81299999999999994</v>
      </c>
      <c r="I6" s="32">
        <f t="shared" si="0"/>
        <v>0.79999999999999993</v>
      </c>
      <c r="J6" s="32">
        <f t="shared" si="0"/>
        <v>0.8</v>
      </c>
      <c r="K6" s="32">
        <f t="shared" si="0"/>
        <v>0.8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s="31" customFormat="1" ht="13.25" customHeight="1">
      <c r="A7" s="34" t="s">
        <v>1</v>
      </c>
      <c r="B7" s="35">
        <f>B3-B6</f>
        <v>7569.5846413671024</v>
      </c>
      <c r="C7" s="35">
        <f>C3-C6</f>
        <v>9714.9749407920026</v>
      </c>
      <c r="D7" s="36">
        <f>D3-D6</f>
        <v>11657.969928950399</v>
      </c>
      <c r="E7" s="35">
        <f>E3-E6</f>
        <v>12823.766921845439</v>
      </c>
      <c r="F7" s="134"/>
      <c r="H7" s="28">
        <f t="shared" si="0"/>
        <v>0.18700000000000006</v>
      </c>
      <c r="I7" s="28">
        <f t="shared" si="0"/>
        <v>0.20000000000000007</v>
      </c>
      <c r="J7" s="28">
        <f t="shared" si="0"/>
        <v>0.2</v>
      </c>
      <c r="K7" s="28">
        <f t="shared" si="0"/>
        <v>0.2</v>
      </c>
    </row>
    <row r="8" spans="1:26" ht="13.25" customHeight="1">
      <c r="A8" s="101" t="s">
        <v>29</v>
      </c>
      <c r="B8" s="30">
        <v>4050</v>
      </c>
      <c r="C8" s="30">
        <f>B8*(1+C98)</f>
        <v>4448.3606557377052</v>
      </c>
      <c r="D8" s="39">
        <f>C8*(1+D98)</f>
        <v>4885.9043267938732</v>
      </c>
      <c r="E8" s="30">
        <f>D8*(1+E98)</f>
        <v>5366.4850802490091</v>
      </c>
      <c r="F8" s="134" t="s">
        <v>136</v>
      </c>
      <c r="H8" s="38">
        <f t="shared" si="0"/>
        <v>0.1000517248808013</v>
      </c>
      <c r="I8" s="38">
        <f t="shared" si="0"/>
        <v>9.1577398456471143E-2</v>
      </c>
      <c r="J8" s="38">
        <f t="shared" si="0"/>
        <v>8.3820842849502281E-2</v>
      </c>
      <c r="K8" s="38">
        <f t="shared" si="0"/>
        <v>8.3695923560605859E-2</v>
      </c>
      <c r="L8" s="31"/>
      <c r="M8" s="31"/>
    </row>
    <row r="9" spans="1:26" ht="13.25" customHeight="1">
      <c r="A9" s="26" t="s">
        <v>4</v>
      </c>
      <c r="B9" s="27">
        <f>B7-B8</f>
        <v>3519.5846413671024</v>
      </c>
      <c r="C9" s="27">
        <f>C7-C8</f>
        <v>5266.6142850542974</v>
      </c>
      <c r="D9" s="27">
        <f>D7-D8</f>
        <v>6772.0656021565255</v>
      </c>
      <c r="E9" s="27">
        <f>E7-E8</f>
        <v>7457.2818415964302</v>
      </c>
      <c r="F9" s="6"/>
      <c r="H9" s="28">
        <f t="shared" si="0"/>
        <v>8.6948275119198767E-2</v>
      </c>
      <c r="I9" s="28">
        <f t="shared" si="0"/>
        <v>0.10842260154352892</v>
      </c>
      <c r="J9" s="28">
        <f t="shared" si="0"/>
        <v>0.11617915715049772</v>
      </c>
      <c r="K9" s="28">
        <f t="shared" si="0"/>
        <v>0.11630407643939414</v>
      </c>
    </row>
    <row r="10" spans="1:26" ht="13.25" customHeight="1">
      <c r="A10" s="29" t="s">
        <v>5</v>
      </c>
      <c r="B10" s="30">
        <v>1560</v>
      </c>
      <c r="C10" s="30">
        <v>1600</v>
      </c>
      <c r="D10" s="30">
        <f>C10</f>
        <v>1600</v>
      </c>
      <c r="E10" s="30">
        <f>D10</f>
        <v>1600</v>
      </c>
      <c r="F10" s="9" t="s">
        <v>215</v>
      </c>
      <c r="H10" s="32">
        <f t="shared" si="0"/>
        <v>3.8538442176308647E-2</v>
      </c>
      <c r="I10" s="32">
        <f t="shared" si="0"/>
        <v>3.2938839466930464E-2</v>
      </c>
      <c r="J10" s="32">
        <f t="shared" si="0"/>
        <v>2.7449032889108726E-2</v>
      </c>
      <c r="K10" s="32">
        <f t="shared" si="0"/>
        <v>2.4953666262826111E-2</v>
      </c>
    </row>
    <row r="11" spans="1:26" ht="13.25" customHeight="1">
      <c r="A11" s="34" t="s">
        <v>81</v>
      </c>
      <c r="B11" s="35">
        <f>B9-B10</f>
        <v>1959.5846413671024</v>
      </c>
      <c r="C11" s="35">
        <f>C9-C10</f>
        <v>3666.6142850542974</v>
      </c>
      <c r="D11" s="35">
        <f>D9-D10</f>
        <v>5172.0656021565255</v>
      </c>
      <c r="E11" s="35">
        <f>E9-E10</f>
        <v>5857.2818415964302</v>
      </c>
      <c r="F11" s="6"/>
      <c r="H11" s="28">
        <f t="shared" si="0"/>
        <v>4.8409832942890127E-2</v>
      </c>
      <c r="I11" s="28">
        <f t="shared" si="0"/>
        <v>7.548376207659846E-2</v>
      </c>
      <c r="J11" s="28">
        <f t="shared" si="0"/>
        <v>8.8730124261388987E-2</v>
      </c>
      <c r="K11" s="28">
        <f t="shared" si="0"/>
        <v>9.1350410176568031E-2</v>
      </c>
    </row>
    <row r="12" spans="1:26" ht="13.25" customHeight="1">
      <c r="A12" s="34" t="s">
        <v>17</v>
      </c>
      <c r="B12" s="27">
        <v>0</v>
      </c>
      <c r="C12" s="27">
        <v>0</v>
      </c>
      <c r="D12" s="27">
        <v>0</v>
      </c>
      <c r="E12" s="27">
        <v>0</v>
      </c>
      <c r="F12" s="41"/>
      <c r="H12" s="28"/>
      <c r="I12" s="28"/>
      <c r="J12" s="28"/>
      <c r="K12" s="28"/>
    </row>
    <row r="13" spans="1:26" ht="13.25" customHeight="1">
      <c r="A13" s="29" t="s">
        <v>82</v>
      </c>
      <c r="B13" s="30">
        <v>829</v>
      </c>
      <c r="C13" s="30">
        <f>C99*B62</f>
        <v>850.24952469256357</v>
      </c>
      <c r="D13" s="30">
        <f>D99*C62</f>
        <v>938.86719804642985</v>
      </c>
      <c r="E13" s="30">
        <f>E99*D62</f>
        <v>1057.0144367222861</v>
      </c>
      <c r="F13" s="9" t="s">
        <v>216</v>
      </c>
      <c r="H13" s="32">
        <f t="shared" ref="H13:K16" si="1">B13/B$3</f>
        <v>2.0479723438564017E-2</v>
      </c>
      <c r="I13" s="32">
        <f t="shared" si="1"/>
        <v>1.7503895375426428E-2</v>
      </c>
      <c r="J13" s="32">
        <f t="shared" si="1"/>
        <v>1.6106872873551129E-2</v>
      </c>
      <c r="K13" s="32">
        <f t="shared" si="1"/>
        <v>1.6485240930598159E-2</v>
      </c>
    </row>
    <row r="14" spans="1:26" ht="13.25" customHeight="1">
      <c r="A14" s="79" t="s">
        <v>8</v>
      </c>
      <c r="B14" s="35">
        <f>B11+B12-B13</f>
        <v>1130.5846413671024</v>
      </c>
      <c r="C14" s="35">
        <f>C11+C12-C13</f>
        <v>2816.3647603617337</v>
      </c>
      <c r="D14" s="35">
        <f>D11+D12-D13</f>
        <v>4233.1984041100959</v>
      </c>
      <c r="E14" s="35">
        <f>E11+E12-E13</f>
        <v>4800.2674048741446</v>
      </c>
      <c r="F14" s="41"/>
      <c r="H14" s="28">
        <f t="shared" si="1"/>
        <v>2.7930109504326107E-2</v>
      </c>
      <c r="I14" s="28">
        <f t="shared" si="1"/>
        <v>5.7979866701172028E-2</v>
      </c>
      <c r="J14" s="28">
        <f t="shared" si="1"/>
        <v>7.2623251387837873E-2</v>
      </c>
      <c r="K14" s="28">
        <f t="shared" si="1"/>
        <v>7.4865169245969879E-2</v>
      </c>
    </row>
    <row r="15" spans="1:26" ht="13.25" customHeight="1">
      <c r="A15" s="29" t="s">
        <v>9</v>
      </c>
      <c r="B15" s="30">
        <f>B14*B102</f>
        <v>282.64616034177561</v>
      </c>
      <c r="C15" s="30">
        <f>C14*C102</f>
        <v>704.09119009043343</v>
      </c>
      <c r="D15" s="30">
        <f>D14*D102</f>
        <v>1058.299601027524</v>
      </c>
      <c r="E15" s="30">
        <f>E14*E102</f>
        <v>1200.0668512185362</v>
      </c>
      <c r="F15" s="134" t="s">
        <v>139</v>
      </c>
      <c r="H15" s="32">
        <f t="shared" si="1"/>
        <v>6.9825273760815267E-3</v>
      </c>
      <c r="I15" s="32">
        <f t="shared" si="1"/>
        <v>1.4494966675293007E-2</v>
      </c>
      <c r="J15" s="32">
        <f t="shared" si="1"/>
        <v>1.8155812846959468E-2</v>
      </c>
      <c r="K15" s="32">
        <f t="shared" si="1"/>
        <v>1.871629231149247E-2</v>
      </c>
    </row>
    <row r="16" spans="1:26" ht="13.25" customHeight="1">
      <c r="A16" s="4" t="s">
        <v>120</v>
      </c>
      <c r="B16" s="30">
        <f>B14-B15</f>
        <v>847.93848102532684</v>
      </c>
      <c r="C16" s="30">
        <f>C14-C15</f>
        <v>2112.2735702713003</v>
      </c>
      <c r="D16" s="30">
        <f>D14-D15</f>
        <v>3174.8988030825722</v>
      </c>
      <c r="E16" s="30">
        <f>E14-E15</f>
        <v>3600.2005536556085</v>
      </c>
      <c r="F16" s="41"/>
      <c r="H16" s="28">
        <f t="shared" si="1"/>
        <v>2.0947582128244581E-2</v>
      </c>
      <c r="I16" s="28">
        <f t="shared" si="1"/>
        <v>4.3484900025879021E-2</v>
      </c>
      <c r="J16" s="28">
        <f t="shared" si="1"/>
        <v>5.4467438540878405E-2</v>
      </c>
      <c r="K16" s="28">
        <f t="shared" si="1"/>
        <v>5.6148876934477406E-2</v>
      </c>
    </row>
    <row r="17" spans="1:10" ht="13.25" customHeight="1">
      <c r="E17" s="20"/>
    </row>
    <row r="18" spans="1:10" ht="13.25" customHeight="1" thickBot="1">
      <c r="A18" s="42" t="s">
        <v>83</v>
      </c>
      <c r="B18" s="43"/>
      <c r="C18" s="138"/>
      <c r="D18" s="139"/>
      <c r="E18" s="138"/>
      <c r="F18" s="45"/>
      <c r="G18" s="45"/>
      <c r="I18" s="23"/>
    </row>
    <row r="19" spans="1:10" ht="13.25" customHeight="1">
      <c r="A19" s="46" t="s">
        <v>84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10" ht="13.25" customHeight="1">
      <c r="A20" s="46" t="s">
        <v>19</v>
      </c>
      <c r="B20" s="48">
        <v>0.18700000000000006</v>
      </c>
      <c r="C20" s="48">
        <f>C7/C3</f>
        <v>0.20000000000000007</v>
      </c>
      <c r="D20" s="48">
        <f>D7/D3</f>
        <v>0.2</v>
      </c>
      <c r="E20" s="48">
        <f>E7/E3</f>
        <v>0.2</v>
      </c>
      <c r="F20" s="45"/>
      <c r="G20" s="45"/>
    </row>
    <row r="21" spans="1:10" ht="13.25" customHeight="1">
      <c r="A21" s="9" t="s">
        <v>85</v>
      </c>
      <c r="B21" s="10">
        <v>0.1000517248808013</v>
      </c>
      <c r="C21" s="10">
        <f>C8/C3</f>
        <v>9.1577398456471143E-2</v>
      </c>
      <c r="D21" s="10">
        <f>D8/D3</f>
        <v>8.3820842849502281E-2</v>
      </c>
      <c r="E21" s="10">
        <f>E8/E3</f>
        <v>8.3695923560605859E-2</v>
      </c>
      <c r="F21" s="45"/>
      <c r="G21" s="45"/>
    </row>
    <row r="22" spans="1:10" ht="13.25" customHeight="1">
      <c r="A22" s="11" t="s">
        <v>86</v>
      </c>
      <c r="B22" s="10">
        <v>2.2727272727272707E-2</v>
      </c>
      <c r="C22" s="10">
        <f>C8/B8-1</f>
        <v>9.8360655737705027E-2</v>
      </c>
      <c r="D22" s="10">
        <f>D8/C8-1</f>
        <v>9.8360655737705027E-2</v>
      </c>
      <c r="E22" s="10">
        <f>E8/D8-1</f>
        <v>9.8360655737705027E-2</v>
      </c>
      <c r="F22" s="45"/>
      <c r="G22" s="45"/>
    </row>
    <row r="23" spans="1:10" ht="13.25" customHeight="1">
      <c r="A23" s="46" t="s">
        <v>28</v>
      </c>
      <c r="B23" s="48">
        <v>8.6948275119198767E-2</v>
      </c>
      <c r="C23" s="48">
        <f>C9/C3</f>
        <v>0.10842260154352892</v>
      </c>
      <c r="D23" s="48">
        <f>D9/D3</f>
        <v>0.11617915715049772</v>
      </c>
      <c r="E23" s="48">
        <f>E9/E3</f>
        <v>0.11630407643939414</v>
      </c>
      <c r="F23" s="45"/>
      <c r="G23" s="45"/>
    </row>
    <row r="24" spans="1:10" ht="13.25" customHeight="1">
      <c r="A24" s="92" t="s">
        <v>30</v>
      </c>
      <c r="B24" s="47">
        <v>2.0947706515230907E-2</v>
      </c>
      <c r="C24" s="47">
        <f>C16/C3</f>
        <v>4.3484900025879021E-2</v>
      </c>
      <c r="D24" s="47">
        <f>D16/D3</f>
        <v>5.4467438540878405E-2</v>
      </c>
      <c r="E24" s="47">
        <f>E16/E3</f>
        <v>5.6148876934477406E-2</v>
      </c>
      <c r="F24" s="45"/>
      <c r="G24" s="45"/>
      <c r="J24" s="45"/>
    </row>
    <row r="25" spans="1:10" ht="13.25" customHeight="1">
      <c r="A25" s="92" t="s">
        <v>32</v>
      </c>
      <c r="B25" s="48">
        <v>3.4551482502493562E-2</v>
      </c>
      <c r="C25" s="48">
        <f>C16/C48</f>
        <v>8.3195113843557267E-2</v>
      </c>
      <c r="D25" s="48">
        <f>D16/D48</f>
        <v>0.11544386285334354</v>
      </c>
      <c r="E25" s="48">
        <f>E16/E48</f>
        <v>0.11735995629096595</v>
      </c>
      <c r="F25" s="45"/>
      <c r="G25" s="45"/>
      <c r="J25" s="45"/>
    </row>
    <row r="26" spans="1:10" ht="13.25" customHeight="1">
      <c r="A26" s="92" t="s">
        <v>244</v>
      </c>
      <c r="B26" s="48">
        <v>5.4406438558900573E-2</v>
      </c>
      <c r="C26" s="48">
        <f>C11/C60</f>
        <v>9.3446665262216941E-2</v>
      </c>
      <c r="D26" s="48">
        <f>D11/D60</f>
        <v>0.11784357012823132</v>
      </c>
      <c r="E26" s="48">
        <f>E11/E60</f>
        <v>0.12461804633372248</v>
      </c>
      <c r="F26" s="45"/>
      <c r="G26" s="45"/>
      <c r="J26" s="45"/>
    </row>
    <row r="27" spans="1:10" ht="13.25" customHeight="1">
      <c r="A27" s="46" t="s">
        <v>18</v>
      </c>
      <c r="B27" s="93">
        <v>7.8E-2</v>
      </c>
      <c r="C27" s="93">
        <f>C99</f>
        <v>0.08</v>
      </c>
      <c r="D27" s="93">
        <f>D99</f>
        <v>0.08</v>
      </c>
      <c r="E27" s="93">
        <f>E99</f>
        <v>0.08</v>
      </c>
      <c r="F27" s="45"/>
      <c r="G27" s="45"/>
      <c r="J27" s="45"/>
    </row>
    <row r="28" spans="1:10" ht="13.25" customHeight="1">
      <c r="A28" s="46" t="s">
        <v>128</v>
      </c>
      <c r="B28" s="49">
        <v>2.363812437447558</v>
      </c>
      <c r="C28" s="49">
        <f>C11/C13</f>
        <v>4.3123979238683914</v>
      </c>
      <c r="D28" s="49">
        <f>D11/D13</f>
        <v>5.508836194211943</v>
      </c>
      <c r="E28" s="49">
        <f>E11/E13</f>
        <v>5.5413451681505643</v>
      </c>
      <c r="F28" s="45"/>
      <c r="G28" s="45"/>
      <c r="J28" s="45"/>
    </row>
    <row r="29" spans="1:10" ht="13.25" customHeight="1">
      <c r="A29" s="46" t="s">
        <v>154</v>
      </c>
      <c r="B29" s="142">
        <f>B24/(B76-B24)</f>
        <v>4.2419297265137712E-2</v>
      </c>
      <c r="C29" s="142">
        <f>C24/(C76-C24)</f>
        <v>9.5728580066417976E-2</v>
      </c>
      <c r="D29" s="142">
        <f>D24/(D76-D24)</f>
        <v>0.12375674996675091</v>
      </c>
      <c r="E29" s="142">
        <f>E24/(E76-E24)</f>
        <v>0.12702850550692216</v>
      </c>
      <c r="F29" s="45"/>
      <c r="G29" s="45"/>
      <c r="J29" s="45"/>
    </row>
    <row r="30" spans="1:10" ht="13.25" customHeight="1">
      <c r="A30" s="46"/>
      <c r="B30" s="50"/>
      <c r="C30" s="50"/>
      <c r="D30" s="50"/>
      <c r="E30" s="45"/>
      <c r="F30" s="45"/>
      <c r="G30" s="45"/>
    </row>
    <row r="31" spans="1:10" ht="13.25" customHeight="1">
      <c r="A31" s="46"/>
      <c r="B31" s="50"/>
      <c r="C31" s="50"/>
      <c r="D31" s="50"/>
      <c r="E31" s="45"/>
      <c r="F31" s="45"/>
      <c r="G31" s="45"/>
    </row>
    <row r="32" spans="1:10" ht="13.25" customHeight="1">
      <c r="A32" s="19" t="s">
        <v>87</v>
      </c>
      <c r="B32" s="110" t="s">
        <v>107</v>
      </c>
      <c r="C32" s="111"/>
      <c r="D32" s="112" t="s">
        <v>108</v>
      </c>
      <c r="E32" s="113"/>
      <c r="F32" s="109" t="s">
        <v>23</v>
      </c>
    </row>
    <row r="33" spans="1:7" ht="13.25" customHeight="1" thickBot="1">
      <c r="A33" s="144" t="s">
        <v>156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26</v>
      </c>
    </row>
    <row r="34" spans="1:7" ht="13.25" customHeight="1">
      <c r="A34" s="26" t="s">
        <v>11</v>
      </c>
      <c r="B34" s="27">
        <v>120</v>
      </c>
      <c r="C34" s="27">
        <v>0</v>
      </c>
      <c r="D34" s="27">
        <v>0</v>
      </c>
      <c r="E34" s="27">
        <v>0</v>
      </c>
      <c r="F34" s="53">
        <f>E34-B34</f>
        <v>-120</v>
      </c>
      <c r="G34" s="46" t="s">
        <v>142</v>
      </c>
    </row>
    <row r="35" spans="1:7" ht="13.25" customHeight="1">
      <c r="A35" s="26" t="s">
        <v>12</v>
      </c>
      <c r="B35" s="27">
        <v>16902.863450666671</v>
      </c>
      <c r="C35" s="27">
        <f t="shared" ref="C35:E36" si="2">C3/365*C106</f>
        <v>19962.277275599998</v>
      </c>
      <c r="D35" s="27">
        <f t="shared" si="2"/>
        <v>23954.732730719999</v>
      </c>
      <c r="E35" s="27">
        <f t="shared" si="2"/>
        <v>26350.206003791998</v>
      </c>
      <c r="F35" s="53">
        <f>E35-B35</f>
        <v>9447.342553125327</v>
      </c>
      <c r="G35" s="46" t="s">
        <v>143</v>
      </c>
    </row>
    <row r="36" spans="1:7" ht="13.25" customHeight="1">
      <c r="A36" s="26" t="s">
        <v>13</v>
      </c>
      <c r="B36" s="27">
        <v>10779.629728824</v>
      </c>
      <c r="C36" s="27">
        <f t="shared" si="2"/>
        <v>11977.36636536</v>
      </c>
      <c r="D36" s="27">
        <f t="shared" si="2"/>
        <v>14372.839638431999</v>
      </c>
      <c r="E36" s="27">
        <f t="shared" si="2"/>
        <v>15810.1236022752</v>
      </c>
      <c r="F36" s="53">
        <f>E36-B36</f>
        <v>5030.4938734511998</v>
      </c>
      <c r="G36" s="46" t="s">
        <v>143</v>
      </c>
    </row>
    <row r="37" spans="1:7" ht="13.25" customHeight="1">
      <c r="A37" s="40" t="s">
        <v>109</v>
      </c>
      <c r="B37" s="35">
        <v>27802.493179490673</v>
      </c>
      <c r="C37" s="35">
        <f>SUM(C34:C36)</f>
        <v>31939.643640959999</v>
      </c>
      <c r="D37" s="35">
        <f>SUM(D34:D36)</f>
        <v>38327.572369151996</v>
      </c>
      <c r="E37" s="35">
        <f>SUM(E34:E36)</f>
        <v>42160.3296060672</v>
      </c>
      <c r="F37" s="53"/>
    </row>
    <row r="38" spans="1:7" ht="13.25" customHeight="1">
      <c r="A38" s="29" t="s">
        <v>110</v>
      </c>
      <c r="B38" s="30">
        <v>15060</v>
      </c>
      <c r="C38" s="30">
        <f>B38-C10+C108</f>
        <v>15060</v>
      </c>
      <c r="D38" s="30">
        <f>C38-D10+D108</f>
        <v>15060</v>
      </c>
      <c r="E38" s="30">
        <f>D38-E10+E108</f>
        <v>15060</v>
      </c>
      <c r="F38" s="53">
        <f>E38-B38</f>
        <v>0</v>
      </c>
      <c r="G38" s="46" t="s">
        <v>145</v>
      </c>
    </row>
    <row r="39" spans="1:7" ht="13.25" customHeight="1">
      <c r="A39" s="29" t="s">
        <v>88</v>
      </c>
      <c r="B39" s="54">
        <v>42862.493179490673</v>
      </c>
      <c r="C39" s="54">
        <f>C37+C38</f>
        <v>46999.643640959999</v>
      </c>
      <c r="D39" s="54">
        <f>D37+D38</f>
        <v>53387.572369151996</v>
      </c>
      <c r="E39" s="54">
        <f>E37+E38</f>
        <v>57220.3296060672</v>
      </c>
      <c r="F39" s="53"/>
    </row>
    <row r="40" spans="1:7" ht="13.25" customHeight="1">
      <c r="B40" s="20" t="s">
        <v>51</v>
      </c>
      <c r="D40" s="20" t="s">
        <v>51</v>
      </c>
      <c r="E40" s="20" t="s">
        <v>51</v>
      </c>
      <c r="F40" s="137"/>
    </row>
    <row r="41" spans="1:7" ht="13.25" customHeight="1">
      <c r="A41" s="19" t="s">
        <v>89</v>
      </c>
      <c r="B41" s="55"/>
      <c r="E41" s="20"/>
      <c r="F41" s="137"/>
    </row>
    <row r="42" spans="1:7" ht="13.25" customHeight="1">
      <c r="A42" s="40" t="s">
        <v>14</v>
      </c>
      <c r="B42" s="35">
        <v>4971.551975010253</v>
      </c>
      <c r="C42" s="35">
        <f>C53/365*C109</f>
        <v>5819.1405537639448</v>
      </c>
      <c r="D42" s="35">
        <f>D53/365*D109</f>
        <v>7166.7309977934892</v>
      </c>
      <c r="E42" s="35">
        <f>E53/365*E109</f>
        <v>7653.7011809768946</v>
      </c>
      <c r="F42" s="53">
        <f t="shared" ref="F42:F50" si="3">E42-B42</f>
        <v>2682.1492059666416</v>
      </c>
      <c r="G42" s="46" t="s">
        <v>144</v>
      </c>
    </row>
    <row r="43" spans="1:7" ht="13.25" customHeight="1">
      <c r="A43" s="26" t="s">
        <v>16</v>
      </c>
      <c r="B43" s="27">
        <v>962.29121850000013</v>
      </c>
      <c r="C43" s="27">
        <f t="shared" ref="C43:E44" si="4">C110*C$3</f>
        <v>971.49749407920001</v>
      </c>
      <c r="D43" s="27">
        <f t="shared" si="4"/>
        <v>1165.7969928950399</v>
      </c>
      <c r="E43" s="27">
        <f t="shared" si="4"/>
        <v>1282.376692184544</v>
      </c>
      <c r="F43" s="53">
        <f t="shared" si="3"/>
        <v>320.0854736845439</v>
      </c>
      <c r="G43" s="46" t="s">
        <v>151</v>
      </c>
    </row>
    <row r="44" spans="1:7" ht="13.25" customHeight="1">
      <c r="A44" s="56" t="s">
        <v>121</v>
      </c>
      <c r="B44" s="27">
        <v>911.13637413739866</v>
      </c>
      <c r="C44" s="27">
        <f t="shared" si="4"/>
        <v>971.49749407920001</v>
      </c>
      <c r="D44" s="27">
        <f t="shared" si="4"/>
        <v>1165.7969928950399</v>
      </c>
      <c r="E44" s="27">
        <f t="shared" si="4"/>
        <v>1282.376692184544</v>
      </c>
      <c r="F44" s="53">
        <f t="shared" si="3"/>
        <v>371.24031804714537</v>
      </c>
      <c r="G44" s="46" t="s">
        <v>151</v>
      </c>
    </row>
    <row r="45" spans="1:7" ht="13.25" customHeight="1">
      <c r="A45" s="29" t="s">
        <v>90</v>
      </c>
      <c r="B45" s="27">
        <v>9278.1190586570447</v>
      </c>
      <c r="C45" s="27">
        <f>IF(C69&lt;0,(-C69+C34),0)</f>
        <v>10535.839975580373</v>
      </c>
      <c r="D45" s="27">
        <f>IF(D69&lt;0,(-D69+D34),0)</f>
        <v>12162.680459028576</v>
      </c>
      <c r="E45" s="27">
        <f>IF(E69&lt;0,(-E69+E34),0)</f>
        <v>11825.107560525757</v>
      </c>
      <c r="F45" s="53">
        <f t="shared" si="3"/>
        <v>2546.9885018687128</v>
      </c>
      <c r="G45" s="46" t="s">
        <v>111</v>
      </c>
    </row>
    <row r="46" spans="1:7" ht="13.25" customHeight="1">
      <c r="A46" s="96" t="s">
        <v>124</v>
      </c>
      <c r="B46" s="35">
        <v>16123.098626304698</v>
      </c>
      <c r="C46" s="36">
        <f>C42+C43+C44+C45</f>
        <v>18297.975517502717</v>
      </c>
      <c r="D46" s="35">
        <f>D42+D43+D44+D45</f>
        <v>21661.005442612146</v>
      </c>
      <c r="E46" s="35">
        <f>E42+E43+E44+E45</f>
        <v>22043.56212587174</v>
      </c>
      <c r="F46" s="53"/>
      <c r="G46" s="46"/>
    </row>
    <row r="47" spans="1:7" ht="13.25" customHeight="1">
      <c r="A47" s="34" t="s">
        <v>91</v>
      </c>
      <c r="B47" s="27">
        <v>1350</v>
      </c>
      <c r="C47" s="37">
        <f>B47+C112</f>
        <v>1200</v>
      </c>
      <c r="D47" s="27">
        <f>C47+D112</f>
        <v>1050</v>
      </c>
      <c r="E47" s="27">
        <f>D47+E112</f>
        <v>900</v>
      </c>
      <c r="F47" s="53">
        <f t="shared" si="3"/>
        <v>-450</v>
      </c>
      <c r="G47" s="46" t="s">
        <v>152</v>
      </c>
    </row>
    <row r="48" spans="1:7" ht="13.25" customHeight="1">
      <c r="A48" s="95" t="s">
        <v>178</v>
      </c>
      <c r="B48" s="27">
        <v>24541.451037092091</v>
      </c>
      <c r="C48" s="37">
        <f>B48+B49</f>
        <v>25389.394553185979</v>
      </c>
      <c r="D48" s="27">
        <f>C48+C49</f>
        <v>27501.668123457279</v>
      </c>
      <c r="E48" s="27">
        <f>D48+D49</f>
        <v>30676.56692653985</v>
      </c>
      <c r="F48" s="53"/>
      <c r="G48" s="46" t="s">
        <v>153</v>
      </c>
    </row>
    <row r="49" spans="1:7" ht="13.25" customHeight="1">
      <c r="A49" s="80" t="s">
        <v>92</v>
      </c>
      <c r="B49" s="27">
        <v>847.9435160938898</v>
      </c>
      <c r="C49" s="37">
        <f>C16</f>
        <v>2112.2735702713003</v>
      </c>
      <c r="D49" s="27">
        <f>D16</f>
        <v>3174.8988030825722</v>
      </c>
      <c r="E49" s="27">
        <f>E16</f>
        <v>3600.2005536556085</v>
      </c>
      <c r="F49" s="53"/>
      <c r="G49" s="46"/>
    </row>
    <row r="50" spans="1:7" ht="13.25" customHeight="1">
      <c r="A50" s="97" t="s">
        <v>122</v>
      </c>
      <c r="B50" s="30">
        <v>25389.394553185979</v>
      </c>
      <c r="C50" s="39">
        <f>C48+C49</f>
        <v>27501.668123457279</v>
      </c>
      <c r="D50" s="30">
        <f>D48+D49</f>
        <v>30676.56692653985</v>
      </c>
      <c r="E50" s="30">
        <f>E48+E49</f>
        <v>34276.767480195456</v>
      </c>
      <c r="F50" s="53">
        <f t="shared" si="3"/>
        <v>8887.3729270094773</v>
      </c>
    </row>
    <row r="51" spans="1:7" ht="13.25" customHeight="1">
      <c r="A51" s="57" t="s">
        <v>15</v>
      </c>
      <c r="B51" s="54">
        <v>42862.493179490673</v>
      </c>
      <c r="C51" s="54">
        <f>C46+C47+C50</f>
        <v>46999.643640959999</v>
      </c>
      <c r="D51" s="54">
        <f>D46+D47+D50</f>
        <v>53387.572369151996</v>
      </c>
      <c r="E51" s="54">
        <f>E46+E47+E50</f>
        <v>57220.3296060672</v>
      </c>
      <c r="F51" s="137"/>
    </row>
    <row r="52" spans="1:7" ht="13.25" customHeight="1">
      <c r="A52" s="58"/>
      <c r="B52" s="37"/>
      <c r="C52" s="37"/>
      <c r="D52" s="37"/>
      <c r="E52" s="37"/>
    </row>
    <row r="53" spans="1:7" ht="13.25" customHeight="1">
      <c r="A53" s="46" t="s">
        <v>25</v>
      </c>
      <c r="B53" s="69">
        <v>25378.960968504001</v>
      </c>
      <c r="C53" s="69">
        <f>C4+(C36-B36)</f>
        <v>30342.661458911996</v>
      </c>
      <c r="D53" s="69">
        <f>D4+(D36-C36)</f>
        <v>37369.383059923195</v>
      </c>
      <c r="E53" s="69">
        <f>E4+(E36-D36)</f>
        <v>39908.584729379523</v>
      </c>
      <c r="F53" s="70"/>
    </row>
    <row r="54" spans="1:7" ht="13.5" customHeight="1">
      <c r="A54" s="46" t="s">
        <v>126</v>
      </c>
      <c r="B54" s="69">
        <v>0</v>
      </c>
      <c r="C54" s="69">
        <f>B48+B49-C48</f>
        <v>0</v>
      </c>
      <c r="D54" s="69">
        <f>C48+C49-D48</f>
        <v>0</v>
      </c>
      <c r="E54" s="69">
        <f>D48+D49-E48</f>
        <v>0</v>
      </c>
      <c r="F54" s="45"/>
    </row>
    <row r="55" spans="1:7" ht="13.5" customHeight="1">
      <c r="A55" s="61"/>
      <c r="B55" s="59"/>
      <c r="C55" s="59"/>
      <c r="D55" s="59"/>
      <c r="E55" s="59"/>
      <c r="F55" s="98" t="s">
        <v>23</v>
      </c>
    </row>
    <row r="56" spans="1:7" ht="15" customHeight="1" thickBot="1">
      <c r="A56" s="62" t="s">
        <v>93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7" ht="13.25" customHeight="1">
      <c r="A57" s="46" t="s">
        <v>94</v>
      </c>
      <c r="B57" s="64">
        <f>B34-B105</f>
        <v>120</v>
      </c>
      <c r="C57" s="64">
        <f>C34-C105</f>
        <v>0</v>
      </c>
      <c r="D57" s="64">
        <f>D34-D105</f>
        <v>0</v>
      </c>
      <c r="E57" s="64">
        <f>E34-E105</f>
        <v>0</v>
      </c>
      <c r="F57" s="53">
        <f>E57-B57</f>
        <v>-120</v>
      </c>
    </row>
    <row r="58" spans="1:7" ht="13.25" customHeight="1">
      <c r="A58" s="65" t="s">
        <v>95</v>
      </c>
      <c r="B58" s="66">
        <f>B105+B35+B36-B42-B43-B44</f>
        <v>20837.513611843024</v>
      </c>
      <c r="C58" s="66">
        <f>C105+C35+C36-C42-C43-C44</f>
        <v>24177.508099037652</v>
      </c>
      <c r="D58" s="66">
        <f>D105+D35+D36-D42-D43-D44</f>
        <v>28829.247385568426</v>
      </c>
      <c r="E58" s="66">
        <f>E105+E35+E36-E42-E43-E44</f>
        <v>31941.875040721214</v>
      </c>
      <c r="F58" s="53">
        <f>E58-B58</f>
        <v>11104.36142887819</v>
      </c>
    </row>
    <row r="59" spans="1:7" ht="13.25" customHeight="1">
      <c r="A59" s="65" t="s">
        <v>96</v>
      </c>
      <c r="B59" s="67">
        <f>B38</f>
        <v>15060</v>
      </c>
      <c r="C59" s="67">
        <f>C38</f>
        <v>15060</v>
      </c>
      <c r="D59" s="67">
        <f>D38</f>
        <v>15060</v>
      </c>
      <c r="E59" s="67">
        <f>E38</f>
        <v>15060</v>
      </c>
      <c r="F59" s="53">
        <f>E59-B59</f>
        <v>0</v>
      </c>
    </row>
    <row r="60" spans="1:7" ht="13.25" customHeight="1">
      <c r="A60" s="65" t="s">
        <v>125</v>
      </c>
      <c r="B60" s="66">
        <f>B57+B58+B59</f>
        <v>36017.513611843024</v>
      </c>
      <c r="C60" s="66">
        <f>C57+C58+C59</f>
        <v>39237.508099037652</v>
      </c>
      <c r="D60" s="66">
        <f>D57+D58+D59</f>
        <v>43889.247385568422</v>
      </c>
      <c r="E60" s="66">
        <f>E57+E58+E59</f>
        <v>47001.875040721214</v>
      </c>
      <c r="F60" s="53"/>
    </row>
    <row r="61" spans="1:7" ht="13.25" customHeight="1">
      <c r="A61" s="65"/>
      <c r="B61" s="66"/>
      <c r="C61" s="66"/>
      <c r="D61" s="66"/>
      <c r="E61" s="66"/>
      <c r="F61" s="53"/>
    </row>
    <row r="62" spans="1:7" ht="13.25" customHeight="1">
      <c r="A62" s="65" t="s">
        <v>97</v>
      </c>
      <c r="B62" s="66">
        <f>B45+B47</f>
        <v>10628.119058657045</v>
      </c>
      <c r="C62" s="66">
        <f>C45+C47</f>
        <v>11735.839975580373</v>
      </c>
      <c r="D62" s="66">
        <f>D45+D47</f>
        <v>13212.680459028576</v>
      </c>
      <c r="E62" s="66">
        <f>E45+E47</f>
        <v>12725.107560525757</v>
      </c>
      <c r="F62" s="53">
        <f>E62-B62</f>
        <v>2096.9885018687128</v>
      </c>
    </row>
    <row r="63" spans="1:7" ht="13.25" customHeight="1">
      <c r="A63" s="65" t="s">
        <v>31</v>
      </c>
      <c r="B63" s="67">
        <f>B50</f>
        <v>25389.394553185979</v>
      </c>
      <c r="C63" s="67">
        <f>C50</f>
        <v>27501.668123457279</v>
      </c>
      <c r="D63" s="67">
        <f>D50</f>
        <v>30676.56692653985</v>
      </c>
      <c r="E63" s="67">
        <f>E50</f>
        <v>34276.767480195456</v>
      </c>
      <c r="F63" s="53">
        <f>E63-B63</f>
        <v>8887.3729270094773</v>
      </c>
    </row>
    <row r="64" spans="1:7" ht="13.25" customHeight="1">
      <c r="A64" s="65" t="s">
        <v>21</v>
      </c>
      <c r="B64" s="66">
        <f>B62+B63</f>
        <v>36017.513611843024</v>
      </c>
      <c r="C64" s="66">
        <f>C62+C63</f>
        <v>39237.508099037652</v>
      </c>
      <c r="D64" s="66">
        <f>D62+D63</f>
        <v>43889.247385568422</v>
      </c>
      <c r="E64" s="66">
        <f>E62+E63</f>
        <v>47001.875040721214</v>
      </c>
      <c r="F64" s="53"/>
    </row>
    <row r="65" spans="1:6" ht="13.25" customHeight="1">
      <c r="A65" s="65"/>
      <c r="B65" s="66"/>
      <c r="C65" s="66"/>
      <c r="D65" s="66"/>
      <c r="E65" s="66"/>
      <c r="F65" s="53"/>
    </row>
    <row r="66" spans="1:6" ht="13.25" customHeight="1" thickBot="1">
      <c r="A66" s="62" t="s">
        <v>98</v>
      </c>
      <c r="B66" s="68"/>
      <c r="C66" s="68"/>
      <c r="D66" s="68"/>
      <c r="E66" s="68"/>
      <c r="F66" s="53"/>
    </row>
    <row r="67" spans="1:6" ht="13.25" customHeight="1">
      <c r="A67" s="46" t="s">
        <v>20</v>
      </c>
      <c r="B67" s="69">
        <f>B58</f>
        <v>20837.513611843024</v>
      </c>
      <c r="C67" s="69">
        <f>C58</f>
        <v>24177.508099037652</v>
      </c>
      <c r="D67" s="69">
        <f>D58</f>
        <v>28829.247385568426</v>
      </c>
      <c r="E67" s="69">
        <f>E58</f>
        <v>31941.875040721214</v>
      </c>
      <c r="F67" s="53">
        <f>E67-B67</f>
        <v>11104.36142887819</v>
      </c>
    </row>
    <row r="68" spans="1:6" ht="13.25" customHeight="1">
      <c r="A68" s="46" t="s">
        <v>24</v>
      </c>
      <c r="B68" s="67">
        <f>B47+B50-B38</f>
        <v>11679.394553185979</v>
      </c>
      <c r="C68" s="67">
        <f>C47+C50-C38</f>
        <v>13641.668123457279</v>
      </c>
      <c r="D68" s="67">
        <f>D47+D50-D38</f>
        <v>16666.56692653985</v>
      </c>
      <c r="E68" s="67">
        <f>E47+E50-E38</f>
        <v>20116.767480195456</v>
      </c>
      <c r="F68" s="53">
        <f>E68-B68</f>
        <v>8437.3729270094773</v>
      </c>
    </row>
    <row r="69" spans="1:6" ht="13.25" customHeight="1">
      <c r="A69" s="44" t="s">
        <v>130</v>
      </c>
      <c r="B69" s="66">
        <f>B68-B67</f>
        <v>-9158.1190586570447</v>
      </c>
      <c r="C69" s="66">
        <f>C68-C67</f>
        <v>-10535.839975580373</v>
      </c>
      <c r="D69" s="66">
        <f>D68-D67</f>
        <v>-12162.680459028576</v>
      </c>
      <c r="E69" s="66">
        <f>E68-E67</f>
        <v>-11825.107560525757</v>
      </c>
      <c r="F69" s="53">
        <f>E69-B69</f>
        <v>-2666.9885018687128</v>
      </c>
    </row>
    <row r="70" spans="1:6" ht="13.25" customHeight="1">
      <c r="A70" s="44" t="s">
        <v>99</v>
      </c>
      <c r="B70" s="69"/>
      <c r="C70" s="69"/>
      <c r="D70" s="69"/>
      <c r="E70" s="69"/>
    </row>
    <row r="71" spans="1:6" ht="13.25" customHeight="1">
      <c r="B71" s="59"/>
      <c r="C71" s="59"/>
      <c r="D71" s="59"/>
      <c r="E71" s="59"/>
    </row>
    <row r="72" spans="1:6" ht="13.25" customHeight="1" thickBot="1">
      <c r="A72" s="62" t="s">
        <v>100</v>
      </c>
      <c r="E72" s="20"/>
    </row>
    <row r="73" spans="1:6" ht="13.25" customHeight="1">
      <c r="A73" s="46" t="s">
        <v>101</v>
      </c>
      <c r="B73" s="69">
        <f t="shared" ref="B73:E74" si="5">B35/B3*365</f>
        <v>152.41324319439667</v>
      </c>
      <c r="C73" s="69">
        <f t="shared" si="5"/>
        <v>150</v>
      </c>
      <c r="D73" s="69">
        <f t="shared" si="5"/>
        <v>150</v>
      </c>
      <c r="E73" s="69">
        <f t="shared" si="5"/>
        <v>150</v>
      </c>
      <c r="F73" s="70"/>
    </row>
    <row r="74" spans="1:6" ht="13.25" customHeight="1">
      <c r="A74" s="46" t="s">
        <v>102</v>
      </c>
      <c r="B74" s="69">
        <f t="shared" si="5"/>
        <v>162</v>
      </c>
      <c r="C74" s="69">
        <f t="shared" si="5"/>
        <v>150</v>
      </c>
      <c r="D74" s="69">
        <f t="shared" si="5"/>
        <v>150</v>
      </c>
      <c r="E74" s="69">
        <f t="shared" si="5"/>
        <v>150</v>
      </c>
      <c r="F74" s="70"/>
    </row>
    <row r="75" spans="1:6" ht="13.25" customHeight="1">
      <c r="A75" s="46" t="s">
        <v>103</v>
      </c>
      <c r="B75" s="69">
        <f>B42/B53*365</f>
        <v>71.500818064645429</v>
      </c>
      <c r="C75" s="69">
        <f>C42/C53*365</f>
        <v>70</v>
      </c>
      <c r="D75" s="69">
        <f>D42/D53*365</f>
        <v>70</v>
      </c>
      <c r="E75" s="69">
        <f>E42/E53*365</f>
        <v>70</v>
      </c>
    </row>
    <row r="76" spans="1:6" ht="13.25" customHeight="1">
      <c r="A76" s="46" t="s">
        <v>104</v>
      </c>
      <c r="B76" s="47">
        <f>B67/B3</f>
        <v>0.5147726368128569</v>
      </c>
      <c r="C76" s="47">
        <f>C67/C3</f>
        <v>0.49773691124038277</v>
      </c>
      <c r="D76" s="47">
        <f>D67/D3</f>
        <v>0.49458434978419963</v>
      </c>
      <c r="E76" s="47">
        <f>E67/E3</f>
        <v>0.49816680598440777</v>
      </c>
    </row>
    <row r="77" spans="1:6" ht="13.25" customHeight="1">
      <c r="A77" s="46" t="s">
        <v>105</v>
      </c>
      <c r="B77" s="71">
        <f>B62/B9</f>
        <v>3.0197083297104039</v>
      </c>
      <c r="C77" s="71">
        <f>C62/C9</f>
        <v>2.228346208850831</v>
      </c>
      <c r="D77" s="71">
        <f>D62/D9</f>
        <v>1.9510561821523218</v>
      </c>
      <c r="E77" s="71">
        <f>E62/E9</f>
        <v>1.7064002448647708</v>
      </c>
    </row>
    <row r="78" spans="1:6" ht="13.25" customHeight="1">
      <c r="A78" s="46" t="s">
        <v>129</v>
      </c>
      <c r="B78" s="100">
        <f>B62/B16</f>
        <v>12.534068563329651</v>
      </c>
      <c r="C78" s="100">
        <f>C62/C16</f>
        <v>5.5560227333967083</v>
      </c>
      <c r="D78" s="100">
        <f>D62/D16</f>
        <v>4.1616068034042923</v>
      </c>
      <c r="E78" s="100">
        <f>E62/E16</f>
        <v>3.5345551923780487</v>
      </c>
    </row>
    <row r="79" spans="1:6" ht="13.25" customHeight="1">
      <c r="A79" s="46"/>
      <c r="B79" s="100"/>
      <c r="C79" s="100"/>
      <c r="D79" s="100"/>
      <c r="E79" s="100"/>
    </row>
    <row r="80" spans="1:6" ht="13.25" customHeight="1">
      <c r="A80" s="41" t="s">
        <v>131</v>
      </c>
      <c r="B80" s="108">
        <f t="shared" ref="B80:E81" si="6">B35/B$3</f>
        <v>0.41757052929971689</v>
      </c>
      <c r="C80" s="149">
        <f t="shared" si="6"/>
        <v>0.41095890410958902</v>
      </c>
      <c r="D80" s="149">
        <f t="shared" si="6"/>
        <v>0.41095890410958907</v>
      </c>
      <c r="E80" s="149">
        <f t="shared" si="6"/>
        <v>0.41095890410958902</v>
      </c>
    </row>
    <row r="81" spans="1:11" ht="13.25" customHeight="1">
      <c r="A81" s="41" t="s">
        <v>132</v>
      </c>
      <c r="B81" s="108">
        <f t="shared" si="6"/>
        <v>0.26630136986301373</v>
      </c>
      <c r="C81" s="149">
        <f t="shared" si="6"/>
        <v>0.24657534246575344</v>
      </c>
      <c r="D81" s="149">
        <f t="shared" si="6"/>
        <v>0.24657534246575344</v>
      </c>
      <c r="E81" s="149">
        <f t="shared" si="6"/>
        <v>0.24657534246575344</v>
      </c>
    </row>
    <row r="82" spans="1:11" ht="13.25" customHeight="1">
      <c r="A82" s="41" t="s">
        <v>27</v>
      </c>
      <c r="B82" s="108">
        <f>B42/B3</f>
        <v>0.12281786430477287</v>
      </c>
      <c r="C82" s="149">
        <f>C42/C3</f>
        <v>0.11979733533495965</v>
      </c>
      <c r="D82" s="149">
        <f>D42/D3</f>
        <v>0.12294989679114279</v>
      </c>
      <c r="E82" s="149">
        <f>E42/E3</f>
        <v>0.1193674405909347</v>
      </c>
    </row>
    <row r="83" spans="1:11" ht="13.25" customHeight="1">
      <c r="A83" s="41" t="s">
        <v>146</v>
      </c>
      <c r="B83" s="108">
        <f>(B43+B44)/B3</f>
        <v>4.6281398045100966E-2</v>
      </c>
      <c r="C83" s="149">
        <f>(C43+C44)/C3</f>
        <v>0.04</v>
      </c>
      <c r="D83" s="149">
        <f>(D43+D44)/D3</f>
        <v>0.04</v>
      </c>
      <c r="E83" s="149">
        <f>(E43+E44)/E3</f>
        <v>0.04</v>
      </c>
    </row>
    <row r="84" spans="1:11" ht="13.25" customHeight="1">
      <c r="A84" s="41" t="s">
        <v>116</v>
      </c>
      <c r="B84" s="72">
        <f>B80+B81-B82-B83</f>
        <v>0.51477263681285679</v>
      </c>
      <c r="C84" s="150">
        <f>C80+C81-C82-C83</f>
        <v>0.49773691124038283</v>
      </c>
      <c r="D84" s="150">
        <f>D80+D81-D82-D83</f>
        <v>0.49458434978419979</v>
      </c>
      <c r="E84" s="150">
        <f>E80+E81-E82-E83</f>
        <v>0.49816680598440771</v>
      </c>
    </row>
    <row r="85" spans="1:11" ht="13.25" customHeight="1">
      <c r="A85" s="46"/>
      <c r="B85" s="100"/>
      <c r="C85" s="100"/>
      <c r="D85" s="100"/>
      <c r="E85" s="100"/>
    </row>
    <row r="86" spans="1:11" ht="13.25" customHeight="1">
      <c r="A86" s="46"/>
      <c r="B86" s="100"/>
      <c r="C86" s="100"/>
      <c r="D86" s="100"/>
      <c r="E86" s="100"/>
    </row>
    <row r="87" spans="1:11" ht="13.25" customHeight="1">
      <c r="A87" s="46"/>
      <c r="B87" s="100"/>
      <c r="C87" s="100"/>
      <c r="D87" s="100"/>
      <c r="E87" s="100"/>
    </row>
    <row r="88" spans="1:11" ht="13.25" customHeight="1">
      <c r="A88" s="46"/>
      <c r="B88" s="100"/>
      <c r="C88" s="100"/>
      <c r="D88" s="100"/>
      <c r="E88" s="100"/>
    </row>
    <row r="89" spans="1:11" ht="11.25" customHeight="1">
      <c r="B89" s="72"/>
      <c r="C89" s="72"/>
      <c r="D89" s="72"/>
    </row>
    <row r="90" spans="1:11" ht="11.25" customHeight="1">
      <c r="A90" s="61" t="s">
        <v>70</v>
      </c>
      <c r="B90" s="59"/>
      <c r="D90" s="59"/>
    </row>
    <row r="91" spans="1:11" ht="11.25" customHeight="1">
      <c r="A91" s="61" t="s">
        <v>71</v>
      </c>
      <c r="B91" s="73"/>
      <c r="C91" s="73"/>
      <c r="D91" s="73"/>
    </row>
    <row r="92" spans="1:11" ht="11.25" customHeight="1">
      <c r="A92" s="61" t="s">
        <v>72</v>
      </c>
    </row>
    <row r="93" spans="1:11" ht="11.25" customHeight="1">
      <c r="A93" s="61" t="s">
        <v>10</v>
      </c>
      <c r="B93" s="122"/>
      <c r="C93" s="123">
        <v>0.2</v>
      </c>
      <c r="D93" s="123">
        <v>0.2</v>
      </c>
      <c r="E93" s="123">
        <v>0.1</v>
      </c>
      <c r="F93" s="83"/>
      <c r="G93" s="78"/>
      <c r="H93" s="78"/>
      <c r="I93" s="78"/>
      <c r="J93" s="78"/>
      <c r="K93" s="78"/>
    </row>
    <row r="94" spans="1:11" ht="11.25" customHeight="1">
      <c r="A94" s="61" t="s">
        <v>118</v>
      </c>
      <c r="B94" s="124">
        <v>0.6</v>
      </c>
      <c r="C94" s="124">
        <v>0.6</v>
      </c>
      <c r="D94" s="124">
        <v>0.6</v>
      </c>
      <c r="E94" s="124">
        <v>0.6</v>
      </c>
      <c r="F94" s="83"/>
      <c r="G94" s="78"/>
      <c r="H94" s="78"/>
      <c r="I94" s="78"/>
      <c r="J94" s="78"/>
      <c r="K94" s="78"/>
    </row>
    <row r="95" spans="1:11" ht="11.25" customHeight="1">
      <c r="A95" s="61" t="s">
        <v>73</v>
      </c>
      <c r="B95" s="125">
        <v>0.21299999999999999</v>
      </c>
      <c r="C95" s="125">
        <v>0.2</v>
      </c>
      <c r="D95" s="125">
        <v>0.2</v>
      </c>
      <c r="E95" s="125">
        <v>0.2</v>
      </c>
      <c r="F95" s="83"/>
      <c r="G95" s="78"/>
      <c r="H95" s="78"/>
      <c r="I95" s="78"/>
      <c r="J95" s="78"/>
      <c r="K95" s="78"/>
    </row>
    <row r="96" spans="1:11" ht="11.25" customHeight="1">
      <c r="A96" s="74" t="s">
        <v>106</v>
      </c>
      <c r="B96" s="125"/>
      <c r="C96" s="125"/>
      <c r="D96" s="125"/>
      <c r="E96" s="126"/>
      <c r="F96" s="83"/>
      <c r="G96" s="78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G97" s="78"/>
      <c r="H97" s="78"/>
      <c r="I97" s="78"/>
      <c r="J97" s="78"/>
      <c r="K97" s="78"/>
    </row>
    <row r="98" spans="1:11" ht="11.25" customHeight="1">
      <c r="A98" s="61" t="s">
        <v>119</v>
      </c>
      <c r="B98" s="127"/>
      <c r="C98" s="124">
        <v>9.8360655737705027E-2</v>
      </c>
      <c r="D98" s="124">
        <v>9.8360655737705027E-2</v>
      </c>
      <c r="E98" s="124">
        <v>9.8360655737705027E-2</v>
      </c>
      <c r="F98" s="83"/>
      <c r="G98" s="78"/>
      <c r="H98" s="78"/>
      <c r="I98" s="78"/>
      <c r="J98" s="78"/>
      <c r="K98" s="78"/>
    </row>
    <row r="99" spans="1:11" ht="11.25" customHeight="1">
      <c r="A99" s="61" t="s">
        <v>6</v>
      </c>
      <c r="B99" s="128">
        <v>7.8E-2</v>
      </c>
      <c r="C99" s="128">
        <v>0.08</v>
      </c>
      <c r="D99" s="128">
        <v>0.08</v>
      </c>
      <c r="E99" s="128">
        <v>0.08</v>
      </c>
      <c r="F99" s="86"/>
    </row>
    <row r="100" spans="1:11" ht="11.25" customHeight="1">
      <c r="A100" s="61" t="s">
        <v>137</v>
      </c>
      <c r="B100" s="125"/>
      <c r="C100" s="129"/>
      <c r="D100" s="129"/>
      <c r="E100" s="129"/>
      <c r="F100" s="86"/>
    </row>
    <row r="101" spans="1:11" ht="11.25" customHeight="1">
      <c r="A101" s="61" t="s">
        <v>138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11" ht="11.25" customHeight="1">
      <c r="A102" s="61" t="s">
        <v>9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11" ht="11.25" customHeight="1">
      <c r="A103" s="61"/>
      <c r="B103" s="130"/>
      <c r="C103" s="131"/>
      <c r="D103" s="131"/>
      <c r="E103" s="126"/>
      <c r="F103" s="86"/>
    </row>
    <row r="104" spans="1:11" ht="11.25" customHeight="1">
      <c r="A104" s="61" t="s">
        <v>74</v>
      </c>
      <c r="B104" s="126"/>
      <c r="C104" s="126"/>
      <c r="D104" s="126"/>
      <c r="E104" s="126"/>
      <c r="F104" s="86"/>
    </row>
    <row r="105" spans="1:11" ht="11.25" customHeight="1">
      <c r="A105" s="61" t="s">
        <v>198</v>
      </c>
      <c r="B105" s="133">
        <v>0</v>
      </c>
      <c r="C105" s="133">
        <v>0</v>
      </c>
      <c r="D105" s="133">
        <v>0</v>
      </c>
      <c r="E105" s="126"/>
      <c r="F105" s="86"/>
    </row>
    <row r="106" spans="1:11" ht="11.25" customHeight="1">
      <c r="A106" s="61" t="s">
        <v>75</v>
      </c>
      <c r="B106" s="132">
        <v>152</v>
      </c>
      <c r="C106" s="132">
        <v>150</v>
      </c>
      <c r="D106" s="132">
        <v>150</v>
      </c>
      <c r="E106" s="132">
        <v>150</v>
      </c>
      <c r="F106" s="86"/>
    </row>
    <row r="107" spans="1:11" ht="11.25" customHeight="1">
      <c r="A107" s="61" t="s">
        <v>76</v>
      </c>
      <c r="B107" s="132">
        <v>162</v>
      </c>
      <c r="C107" s="132">
        <v>150</v>
      </c>
      <c r="D107" s="132">
        <v>150</v>
      </c>
      <c r="E107" s="132">
        <v>150</v>
      </c>
      <c r="F107" s="86"/>
    </row>
    <row r="108" spans="1:11" ht="11.25" customHeight="1">
      <c r="A108" s="75" t="s">
        <v>140</v>
      </c>
      <c r="B108" s="133"/>
      <c r="C108" s="133">
        <v>1600</v>
      </c>
      <c r="D108" s="133">
        <v>1600</v>
      </c>
      <c r="E108" s="133">
        <v>1600</v>
      </c>
      <c r="F108" s="86"/>
    </row>
    <row r="109" spans="1:11" ht="11.25" customHeight="1">
      <c r="A109" s="61" t="s">
        <v>77</v>
      </c>
      <c r="B109" s="132">
        <v>72</v>
      </c>
      <c r="C109" s="132">
        <v>70</v>
      </c>
      <c r="D109" s="132">
        <v>70</v>
      </c>
      <c r="E109" s="132">
        <v>70</v>
      </c>
      <c r="F109" s="86"/>
    </row>
    <row r="110" spans="1:11" ht="11.25" customHeight="1">
      <c r="A110" s="61" t="s">
        <v>149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11" ht="11.25" customHeight="1">
      <c r="A111" s="61" t="s">
        <v>150</v>
      </c>
      <c r="B111" s="132"/>
      <c r="C111" s="124">
        <v>0.02</v>
      </c>
      <c r="D111" s="124">
        <v>0.02</v>
      </c>
      <c r="E111" s="124">
        <v>0.02</v>
      </c>
      <c r="F111" s="86"/>
    </row>
    <row r="112" spans="1:11" ht="11.25" customHeight="1">
      <c r="A112" s="61" t="s">
        <v>78</v>
      </c>
      <c r="B112" s="133">
        <v>-150</v>
      </c>
      <c r="C112" s="133">
        <v>-150</v>
      </c>
      <c r="D112" s="133">
        <v>-150</v>
      </c>
      <c r="E112" s="133">
        <v>-150</v>
      </c>
      <c r="F112" s="86"/>
    </row>
    <row r="113" spans="1:7" ht="11.25" customHeight="1">
      <c r="A113" s="61" t="s">
        <v>235</v>
      </c>
      <c r="B113" s="133">
        <v>0</v>
      </c>
      <c r="C113" s="133">
        <v>0</v>
      </c>
      <c r="D113" s="133">
        <v>0</v>
      </c>
      <c r="E113" s="126"/>
      <c r="F113" s="86"/>
    </row>
    <row r="114" spans="1:7" ht="11.25" customHeight="1">
      <c r="A114" s="61" t="s">
        <v>22</v>
      </c>
      <c r="B114" s="22"/>
      <c r="C114" s="22"/>
      <c r="D114" s="22"/>
      <c r="F114" s="86"/>
    </row>
    <row r="115" spans="1:7" ht="11.25" customHeight="1">
      <c r="B115" s="86"/>
      <c r="C115" s="86"/>
      <c r="D115" s="86"/>
      <c r="E115" s="86"/>
      <c r="F115" s="86"/>
    </row>
    <row r="116" spans="1:7" ht="11.25" customHeight="1">
      <c r="A116" s="22"/>
      <c r="B116" s="86"/>
      <c r="C116" s="86"/>
      <c r="D116" s="86"/>
      <c r="E116" s="86"/>
      <c r="F116" s="86"/>
    </row>
    <row r="117" spans="1:7" ht="11.25" customHeight="1">
      <c r="A117" s="22"/>
      <c r="B117" s="86"/>
      <c r="C117" s="86"/>
      <c r="D117" s="86"/>
      <c r="E117" s="86"/>
      <c r="F117" s="86"/>
      <c r="G117" s="106" t="s">
        <v>23</v>
      </c>
    </row>
    <row r="118" spans="1:7" ht="13.5" customHeight="1">
      <c r="A118" s="104" t="s">
        <v>93</v>
      </c>
      <c r="B118" s="105">
        <v>2006</v>
      </c>
      <c r="C118" s="105">
        <v>2007</v>
      </c>
      <c r="D118" s="105">
        <v>2008</v>
      </c>
      <c r="E118" s="105">
        <v>2009</v>
      </c>
      <c r="G118" s="107" t="s">
        <v>127</v>
      </c>
    </row>
    <row r="119" spans="1:7" ht="13.5" customHeight="1">
      <c r="A119" s="41" t="s">
        <v>94</v>
      </c>
      <c r="B119" s="76">
        <f t="shared" ref="B119:E121" si="7">B57/1000</f>
        <v>0.12</v>
      </c>
      <c r="C119" s="76">
        <f t="shared" si="7"/>
        <v>0</v>
      </c>
      <c r="D119" s="76">
        <f t="shared" si="7"/>
        <v>0</v>
      </c>
      <c r="E119" s="76">
        <f t="shared" si="7"/>
        <v>0</v>
      </c>
      <c r="G119" s="59" t="e">
        <f>#REF!-C119</f>
        <v>#REF!</v>
      </c>
    </row>
    <row r="120" spans="1:7" ht="13.5" customHeight="1">
      <c r="A120" s="58" t="s">
        <v>95</v>
      </c>
      <c r="B120" s="76">
        <f t="shared" si="7"/>
        <v>20.837513611843022</v>
      </c>
      <c r="C120" s="76">
        <f t="shared" si="7"/>
        <v>24.177508099037652</v>
      </c>
      <c r="D120" s="76">
        <f t="shared" si="7"/>
        <v>28.829247385568426</v>
      </c>
      <c r="E120" s="76">
        <f t="shared" si="7"/>
        <v>31.941875040721214</v>
      </c>
      <c r="G120" s="59" t="e">
        <f>#REF!-C120</f>
        <v>#REF!</v>
      </c>
    </row>
    <row r="121" spans="1:7" ht="13.5" customHeight="1">
      <c r="A121" s="58" t="s">
        <v>96</v>
      </c>
      <c r="B121" s="103">
        <f t="shared" si="7"/>
        <v>15.06</v>
      </c>
      <c r="C121" s="103">
        <f t="shared" si="7"/>
        <v>15.06</v>
      </c>
      <c r="D121" s="103">
        <f t="shared" si="7"/>
        <v>15.06</v>
      </c>
      <c r="E121" s="103">
        <f t="shared" si="7"/>
        <v>15.06</v>
      </c>
      <c r="G121" s="59" t="e">
        <f>#REF!-C121</f>
        <v>#REF!</v>
      </c>
    </row>
    <row r="122" spans="1:7" ht="13.5" customHeight="1">
      <c r="A122" s="58" t="s">
        <v>125</v>
      </c>
      <c r="B122" s="37">
        <f>B119+B120+B121</f>
        <v>36.017513611843022</v>
      </c>
      <c r="C122" s="37">
        <f>C119+C120+C121</f>
        <v>39.237508099037655</v>
      </c>
      <c r="D122" s="37">
        <f>D119+D120+D121</f>
        <v>43.889247385568424</v>
      </c>
      <c r="E122" s="37">
        <f>E119+E120+E121</f>
        <v>47.001875040721217</v>
      </c>
      <c r="G122" s="59"/>
    </row>
    <row r="123" spans="1:7" ht="13.5" customHeight="1">
      <c r="A123" s="58"/>
      <c r="B123" s="37"/>
      <c r="C123" s="37"/>
      <c r="D123" s="37"/>
      <c r="E123" s="37"/>
      <c r="G123" s="59"/>
    </row>
    <row r="124" spans="1:7" ht="13.5" customHeight="1">
      <c r="A124" s="58" t="s">
        <v>97</v>
      </c>
      <c r="B124" s="37">
        <f t="shared" ref="B124:E125" si="8">B62/1000</f>
        <v>10.628119058657045</v>
      </c>
      <c r="C124" s="37">
        <f t="shared" si="8"/>
        <v>11.735839975580372</v>
      </c>
      <c r="D124" s="37">
        <f t="shared" si="8"/>
        <v>13.212680459028576</v>
      </c>
      <c r="E124" s="37">
        <f t="shared" si="8"/>
        <v>12.725107560525757</v>
      </c>
      <c r="G124" s="59" t="e">
        <f>#REF!-C124</f>
        <v>#REF!</v>
      </c>
    </row>
    <row r="125" spans="1:7" ht="13.5" customHeight="1">
      <c r="A125" s="58" t="s">
        <v>31</v>
      </c>
      <c r="B125" s="39">
        <f t="shared" si="8"/>
        <v>25.38939455318598</v>
      </c>
      <c r="C125" s="39">
        <f t="shared" si="8"/>
        <v>27.501668123457279</v>
      </c>
      <c r="D125" s="39">
        <f t="shared" si="8"/>
        <v>30.676566926539849</v>
      </c>
      <c r="E125" s="39">
        <f t="shared" si="8"/>
        <v>34.27676748019546</v>
      </c>
      <c r="G125" s="59" t="e">
        <f>#REF!-C125</f>
        <v>#REF!</v>
      </c>
    </row>
    <row r="126" spans="1:7" ht="13.5" customHeight="1">
      <c r="A126" s="58" t="s">
        <v>21</v>
      </c>
      <c r="B126" s="37">
        <f>B124+B125</f>
        <v>36.017513611843029</v>
      </c>
      <c r="C126" s="37">
        <f>C124+C125</f>
        <v>39.237508099037655</v>
      </c>
      <c r="D126" s="37">
        <f>D124+D125</f>
        <v>43.889247385568424</v>
      </c>
      <c r="E126" s="37">
        <f>E124+E125</f>
        <v>47.001875040721217</v>
      </c>
      <c r="G126" s="20"/>
    </row>
    <row r="127" spans="1:7" ht="11.25" customHeight="1">
      <c r="A127" s="65"/>
      <c r="B127" s="66"/>
      <c r="C127" s="66"/>
      <c r="D127" s="66"/>
      <c r="E127" s="66"/>
      <c r="G127" s="69"/>
    </row>
    <row r="128" spans="1:7" ht="11.25" customHeight="1"/>
    <row r="129" spans="1:7" ht="11.25" customHeight="1">
      <c r="B129" s="86"/>
      <c r="C129" s="86"/>
      <c r="D129" s="86"/>
      <c r="E129" s="86"/>
      <c r="F129" s="86"/>
      <c r="G129" s="106" t="s">
        <v>23</v>
      </c>
    </row>
    <row r="130" spans="1:7" ht="12" thickBot="1">
      <c r="B130" s="105">
        <v>2006</v>
      </c>
      <c r="C130" s="105">
        <v>2007</v>
      </c>
      <c r="D130" s="105">
        <v>2008</v>
      </c>
      <c r="E130" s="105">
        <v>2009</v>
      </c>
      <c r="G130" s="102" t="s">
        <v>127</v>
      </c>
    </row>
    <row r="131" spans="1:7" ht="12">
      <c r="A131" s="46" t="s">
        <v>20</v>
      </c>
      <c r="B131" s="69">
        <f>B120</f>
        <v>20.837513611843022</v>
      </c>
      <c r="C131" s="69">
        <f>C120</f>
        <v>24.177508099037652</v>
      </c>
      <c r="D131" s="69">
        <f>D120</f>
        <v>28.829247385568426</v>
      </c>
      <c r="E131" s="69">
        <f>E120</f>
        <v>31.941875040721214</v>
      </c>
      <c r="G131" s="69" t="e">
        <f>#REF!-C131</f>
        <v>#REF!</v>
      </c>
    </row>
    <row r="132" spans="1:7" ht="12">
      <c r="A132" s="46" t="s">
        <v>24</v>
      </c>
      <c r="B132" s="67">
        <f>B68/1000</f>
        <v>11.679394553185979</v>
      </c>
      <c r="C132" s="67">
        <f>C68/1000</f>
        <v>13.641668123457279</v>
      </c>
      <c r="D132" s="67">
        <f>D68/1000</f>
        <v>16.666566926539851</v>
      </c>
      <c r="E132" s="67">
        <f>E68/1000</f>
        <v>20.116767480195456</v>
      </c>
      <c r="G132" s="69" t="e">
        <f>#REF!-C132</f>
        <v>#REF!</v>
      </c>
    </row>
    <row r="133" spans="1:7" ht="12">
      <c r="A133" s="44" t="s">
        <v>130</v>
      </c>
      <c r="B133" s="66">
        <f>B132-B131</f>
        <v>-9.1581190586570429</v>
      </c>
      <c r="C133" s="66">
        <f>C132-C131</f>
        <v>-10.535839975580373</v>
      </c>
      <c r="D133" s="66">
        <f>D132-D131</f>
        <v>-12.162680459028575</v>
      </c>
      <c r="E133" s="66">
        <f>E132-E131</f>
        <v>-11.825107560525758</v>
      </c>
      <c r="G133" s="69" t="e">
        <f>#REF!-C133</f>
        <v>#REF!</v>
      </c>
    </row>
    <row r="134" spans="1:7" ht="12">
      <c r="A134" s="44" t="s">
        <v>99</v>
      </c>
      <c r="B134" s="69"/>
      <c r="C134" s="69"/>
      <c r="D134" s="69"/>
      <c r="E134" s="69"/>
      <c r="F134" s="53"/>
    </row>
    <row r="135" spans="1:7">
      <c r="C135" s="51"/>
      <c r="D135" s="51"/>
    </row>
    <row r="136" spans="1:7">
      <c r="C136" s="51"/>
      <c r="D136" s="51"/>
    </row>
  </sheetData>
  <phoneticPr fontId="19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ignoredErrors>
    <ignoredError sqref="D10:E10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35"/>
  <sheetViews>
    <sheetView view="pageBreakPreview" zoomScale="140" zoomScaleNormal="130" zoomScaleSheetLayoutView="140" workbookViewId="0">
      <selection activeCell="A27" sqref="A27"/>
    </sheetView>
  </sheetViews>
  <sheetFormatPr defaultColWidth="11.453125" defaultRowHeight="11.5"/>
  <cols>
    <col min="1" max="1" width="25.54296875" style="41" customWidth="1"/>
    <col min="2" max="4" width="9.453125" style="20" customWidth="1"/>
    <col min="5" max="6" width="9.453125" style="22" customWidth="1"/>
    <col min="7" max="7" width="2.453125" style="22" customWidth="1"/>
    <col min="8" max="8" width="9.453125" style="22" customWidth="1"/>
    <col min="9" max="13" width="7.08984375" style="22" customWidth="1"/>
    <col min="14" max="16384" width="11.453125" style="22"/>
  </cols>
  <sheetData>
    <row r="1" spans="1:28" ht="15.65" customHeight="1">
      <c r="A1" s="19" t="s">
        <v>80</v>
      </c>
      <c r="C1" s="21"/>
      <c r="D1" s="21"/>
    </row>
    <row r="2" spans="1:28" ht="13.25" customHeight="1" thickBot="1">
      <c r="A2" s="145" t="s">
        <v>156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28" ht="13.25" customHeight="1">
      <c r="A3" s="26" t="s">
        <v>0</v>
      </c>
      <c r="B3" s="27">
        <v>32850</v>
      </c>
      <c r="C3" s="27">
        <f>B3*(1+C93)</f>
        <v>43739.775000000001</v>
      </c>
      <c r="D3" s="27">
        <f>C3*(1+D93)</f>
        <v>43302.377249999998</v>
      </c>
      <c r="E3" s="27">
        <f>D3*(1+E93)</f>
        <v>32909.806709999997</v>
      </c>
      <c r="F3" s="27">
        <f>E3*(1+F93)</f>
        <v>40479.062253299999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28" ht="13.25" customHeight="1">
      <c r="A4" s="79" t="s">
        <v>2</v>
      </c>
      <c r="B4" s="27">
        <f>B3*B94</f>
        <v>17804.7</v>
      </c>
      <c r="C4" s="27">
        <f>C3*C94</f>
        <v>23182.080750000001</v>
      </c>
      <c r="D4" s="27">
        <f>D3*D94</f>
        <v>26111.333481749996</v>
      </c>
      <c r="E4" s="27">
        <f>E3*E94</f>
        <v>20206.621319939997</v>
      </c>
      <c r="F4" s="27">
        <f>F3*F94</f>
        <v>24287.437351979999</v>
      </c>
      <c r="I4" s="28">
        <f>B4/B3</f>
        <v>0.54200000000000004</v>
      </c>
      <c r="J4" s="28">
        <f>C4/C3</f>
        <v>0.53</v>
      </c>
      <c r="K4" s="28">
        <f>D4/D3</f>
        <v>0.60299999999999998</v>
      </c>
      <c r="L4" s="28">
        <f>E4/E3</f>
        <v>0.61399999999999999</v>
      </c>
      <c r="M4" s="28">
        <f>F4/F3</f>
        <v>0.6</v>
      </c>
    </row>
    <row r="5" spans="1:28" ht="13.25" customHeight="1">
      <c r="A5" s="79" t="s">
        <v>3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7075.6084426499992</v>
      </c>
      <c r="F5" s="27">
        <f>F3*F95</f>
        <v>8622.0402599528989</v>
      </c>
      <c r="I5" s="28">
        <f>B5/B3</f>
        <v>0.17399999999999999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3.25" customHeight="1">
      <c r="A6" s="29" t="s">
        <v>117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t="shared" ref="I6:M11" si="0">B6/B$3</f>
        <v>0.71599999999999997</v>
      </c>
      <c r="J6" s="32">
        <f t="shared" si="0"/>
        <v>0.69000000000000006</v>
      </c>
      <c r="K6" s="32">
        <f t="shared" si="0"/>
        <v>0.81699999999999995</v>
      </c>
      <c r="L6" s="32">
        <f t="shared" si="0"/>
        <v>0.82899999999999996</v>
      </c>
      <c r="M6" s="32">
        <f t="shared" si="0"/>
        <v>0.81299999999999994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s="31" customFormat="1" ht="13.25" customHeight="1">
      <c r="A7" s="34" t="s">
        <v>1</v>
      </c>
      <c r="B7" s="35">
        <f>B3-B6</f>
        <v>9329.4000000000015</v>
      </c>
      <c r="C7" s="36">
        <f>C3-C6</f>
        <v>13559.330249999999</v>
      </c>
      <c r="D7" s="35">
        <f>D3-D6</f>
        <v>7924.3350367500025</v>
      </c>
      <c r="E7" s="35">
        <f>E3-E6</f>
        <v>5627.5769474100016</v>
      </c>
      <c r="F7" s="35">
        <f>F3-F6</f>
        <v>7569.5846413671024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0"/>
        <v>0.17100000000000007</v>
      </c>
      <c r="M7" s="28">
        <f t="shared" si="0"/>
        <v>0.18700000000000006</v>
      </c>
    </row>
    <row r="8" spans="1:28" ht="13.25" customHeight="1">
      <c r="A8" s="101" t="s">
        <v>29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9.1907194309984439E-2</v>
      </c>
      <c r="K8" s="38">
        <f t="shared" si="0"/>
        <v>9.7685168081620741E-2</v>
      </c>
      <c r="L8" s="38">
        <f t="shared" si="0"/>
        <v>0.1203288744566437</v>
      </c>
      <c r="M8" s="38">
        <f t="shared" si="0"/>
        <v>0.1000517248808013</v>
      </c>
      <c r="N8" s="31"/>
      <c r="O8" s="31"/>
    </row>
    <row r="9" spans="1:28" ht="13.25" customHeight="1">
      <c r="A9" s="26" t="s">
        <v>4</v>
      </c>
      <c r="B9" s="27">
        <f>B7-B8</f>
        <v>5669.4000000000015</v>
      </c>
      <c r="C9" s="27">
        <f>C7-C8</f>
        <v>9539.3302499999991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8.5314831918379325E-2</v>
      </c>
      <c r="L9" s="28">
        <f t="shared" si="0"/>
        <v>5.0671125543356364E-2</v>
      </c>
      <c r="M9" s="28">
        <f t="shared" si="0"/>
        <v>8.6948275119198767E-2</v>
      </c>
    </row>
    <row r="10" spans="1:28" ht="13.25" customHeight="1">
      <c r="A10" s="29" t="s">
        <v>5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4.8438356164383557E-2</v>
      </c>
      <c r="J10" s="32">
        <f t="shared" si="0"/>
        <v>3.6378787956728165E-2</v>
      </c>
      <c r="K10" s="32">
        <f t="shared" si="0"/>
        <v>3.912394902060487E-2</v>
      </c>
      <c r="L10" s="32">
        <f t="shared" si="0"/>
        <v>5.2237316832299319E-2</v>
      </c>
      <c r="M10" s="32">
        <f t="shared" si="0"/>
        <v>3.8538442176308647E-2</v>
      </c>
    </row>
    <row r="11" spans="1:28" ht="13.25" customHeight="1">
      <c r="A11" s="34" t="s">
        <v>81</v>
      </c>
      <c r="B11" s="35">
        <f>B9-B10</f>
        <v>4078.2000000000016</v>
      </c>
      <c r="C11" s="37">
        <f>C9-C10</f>
        <v>7948.1302499999993</v>
      </c>
      <c r="D11" s="35">
        <f>D9-D10</f>
        <v>2000.1750367500024</v>
      </c>
      <c r="E11" s="35">
        <f>E9-E10</f>
        <v>-51.543052589998297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4.6190882897774455E-2</v>
      </c>
      <c r="L11" s="28">
        <f t="shared" si="0"/>
        <v>-1.5661912889429518E-3</v>
      </c>
      <c r="M11" s="28">
        <f t="shared" si="0"/>
        <v>4.8409832942890127E-2</v>
      </c>
    </row>
    <row r="12" spans="1:28" ht="13.25" customHeight="1">
      <c r="A12" s="34" t="s">
        <v>17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28" ht="13.25" customHeight="1">
      <c r="A13" s="29" t="s">
        <v>82</v>
      </c>
      <c r="B13" s="30">
        <f>B99*(B47+B45)</f>
        <v>101.39999999999999</v>
      </c>
      <c r="C13" s="37">
        <f>C99*(C47+C45)</f>
        <v>292.42646210692192</v>
      </c>
      <c r="D13" s="30">
        <f>D99*(D47+D45)</f>
        <v>578.23750466725778</v>
      </c>
      <c r="E13" s="30">
        <f>E99*(E47+E45)</f>
        <v>606.82744304241703</v>
      </c>
      <c r="F13" s="30">
        <f>F99*(F47+F45)</f>
        <v>828.9932865752495</v>
      </c>
      <c r="I13" s="32">
        <f t="shared" ref="I13:M16" si="1">B13/B$3</f>
        <v>3.0867579908675797E-3</v>
      </c>
      <c r="J13" s="32">
        <f t="shared" si="1"/>
        <v>6.685595938866213E-3</v>
      </c>
      <c r="K13" s="32">
        <f t="shared" si="1"/>
        <v>1.3353481757569275E-2</v>
      </c>
      <c r="L13" s="32">
        <f t="shared" si="1"/>
        <v>1.8439106871388156E-2</v>
      </c>
      <c r="M13" s="32">
        <f t="shared" si="1"/>
        <v>2.0479557589248919E-2</v>
      </c>
    </row>
    <row r="14" spans="1:28" ht="13.25" customHeight="1">
      <c r="A14" s="79" t="s">
        <v>8</v>
      </c>
      <c r="B14" s="35">
        <f>B11+B12-B13</f>
        <v>3976.8000000000015</v>
      </c>
      <c r="C14" s="35">
        <f>C11+C12-C13</f>
        <v>7655.7037878930769</v>
      </c>
      <c r="D14" s="35">
        <f>D11+D12-D13</f>
        <v>1421.9375320827446</v>
      </c>
      <c r="E14" s="35">
        <f>E11+E12-E13</f>
        <v>441.62950436758467</v>
      </c>
      <c r="F14" s="35">
        <f>F11+F12-F13</f>
        <v>1130.5913547918531</v>
      </c>
      <c r="I14" s="28">
        <f t="shared" si="1"/>
        <v>0.12105936073059366</v>
      </c>
      <c r="J14" s="28">
        <f t="shared" si="1"/>
        <v>0.17502842179442113</v>
      </c>
      <c r="K14" s="28">
        <f t="shared" si="1"/>
        <v>3.2837401140205176E-2</v>
      </c>
      <c r="L14" s="28">
        <f t="shared" si="1"/>
        <v>1.3419389188736584E-2</v>
      </c>
      <c r="M14" s="28">
        <f t="shared" si="1"/>
        <v>2.7930275353641208E-2</v>
      </c>
    </row>
    <row r="15" spans="1:28" ht="13.25" customHeight="1">
      <c r="A15" s="29" t="s">
        <v>9</v>
      </c>
      <c r="B15" s="30">
        <f>B14*B102</f>
        <v>994.20000000000039</v>
      </c>
      <c r="C15" s="30">
        <f>C14*C102</f>
        <v>1913.9259469732692</v>
      </c>
      <c r="D15" s="30">
        <f>D14*D102</f>
        <v>355.48438302068615</v>
      </c>
      <c r="E15" s="30">
        <f>E14*E102</f>
        <v>110.40737609189617</v>
      </c>
      <c r="F15" s="30">
        <f>F14*F102</f>
        <v>282.64783869796327</v>
      </c>
      <c r="I15" s="32">
        <f t="shared" si="1"/>
        <v>3.0264840182648415E-2</v>
      </c>
      <c r="J15" s="32">
        <f t="shared" si="1"/>
        <v>4.3757105448605282E-2</v>
      </c>
      <c r="K15" s="32">
        <f t="shared" si="1"/>
        <v>8.209350285051294E-3</v>
      </c>
      <c r="L15" s="32">
        <f t="shared" si="1"/>
        <v>3.354847297184146E-3</v>
      </c>
      <c r="M15" s="32">
        <f t="shared" si="1"/>
        <v>6.9825688384103019E-3</v>
      </c>
    </row>
    <row r="16" spans="1:28" ht="13.25" customHeight="1">
      <c r="A16" s="4" t="s">
        <v>120</v>
      </c>
      <c r="B16" s="30">
        <f>B14-B15</f>
        <v>2982.6000000000013</v>
      </c>
      <c r="C16" s="30">
        <f>C14-C15</f>
        <v>5741.7778409198072</v>
      </c>
      <c r="D16" s="30">
        <f>D14-D15</f>
        <v>1066.4531490620584</v>
      </c>
      <c r="E16" s="30">
        <f>E14-E15</f>
        <v>331.22212827568853</v>
      </c>
      <c r="F16" s="30">
        <f>F14-F15</f>
        <v>847.9435160938898</v>
      </c>
      <c r="I16" s="28">
        <f t="shared" si="1"/>
        <v>9.0794520547945248E-2</v>
      </c>
      <c r="J16" s="28">
        <f t="shared" si="1"/>
        <v>0.13127131634581585</v>
      </c>
      <c r="K16" s="28">
        <f t="shared" si="1"/>
        <v>2.462805085515388E-2</v>
      </c>
      <c r="L16" s="28">
        <f t="shared" si="1"/>
        <v>1.0064541891552439E-2</v>
      </c>
      <c r="M16" s="28">
        <f t="shared" si="1"/>
        <v>2.0947706515230907E-2</v>
      </c>
    </row>
    <row r="17" spans="1:11" ht="13.25" customHeight="1">
      <c r="E17" s="20"/>
      <c r="F17" s="20"/>
    </row>
    <row r="18" spans="1:11" ht="13.25" customHeight="1" thickBot="1">
      <c r="A18" s="42" t="s">
        <v>83</v>
      </c>
      <c r="B18" s="43"/>
      <c r="C18" s="44"/>
      <c r="D18" s="44"/>
      <c r="E18" s="44"/>
      <c r="F18" s="44"/>
      <c r="G18" s="45"/>
      <c r="H18" s="45"/>
      <c r="J18" s="23"/>
    </row>
    <row r="19" spans="1:11" ht="13.25" customHeight="1">
      <c r="A19" s="46" t="s">
        <v>84</v>
      </c>
      <c r="B19" s="47">
        <v>0.41</v>
      </c>
      <c r="C19" s="47"/>
      <c r="D19" s="47"/>
      <c r="E19" s="47"/>
      <c r="F19" s="47"/>
      <c r="G19" s="45"/>
      <c r="H19" s="45"/>
      <c r="J19" s="23"/>
    </row>
    <row r="20" spans="1:11" ht="13.25" customHeight="1">
      <c r="A20" s="46" t="s">
        <v>19</v>
      </c>
      <c r="B20" s="48"/>
      <c r="C20" s="48"/>
      <c r="D20" s="48"/>
      <c r="E20" s="48"/>
      <c r="F20" s="48"/>
      <c r="G20" s="45"/>
      <c r="H20" s="45"/>
    </row>
    <row r="21" spans="1:11" ht="13.25" customHeight="1">
      <c r="A21" s="9" t="s">
        <v>85</v>
      </c>
      <c r="B21" s="10"/>
      <c r="C21" s="10"/>
      <c r="D21" s="10"/>
      <c r="E21" s="10"/>
      <c r="F21" s="10"/>
      <c r="G21" s="45"/>
      <c r="H21" s="45"/>
    </row>
    <row r="22" spans="1:11" ht="13.25" customHeight="1">
      <c r="A22" s="11" t="s">
        <v>86</v>
      </c>
      <c r="B22" s="10"/>
      <c r="C22" s="10"/>
      <c r="D22" s="10"/>
      <c r="E22" s="10"/>
      <c r="F22" s="10"/>
      <c r="G22" s="45"/>
      <c r="H22" s="45"/>
    </row>
    <row r="23" spans="1:11" ht="13.25" customHeight="1">
      <c r="A23" s="46" t="s">
        <v>28</v>
      </c>
      <c r="B23" s="48"/>
      <c r="C23" s="48"/>
      <c r="D23" s="48"/>
      <c r="E23" s="48"/>
      <c r="F23" s="48"/>
      <c r="G23" s="45"/>
      <c r="H23" s="45"/>
    </row>
    <row r="24" spans="1:11" ht="13.25" customHeight="1">
      <c r="A24" s="92" t="s">
        <v>30</v>
      </c>
      <c r="B24" s="47"/>
      <c r="C24" s="47"/>
      <c r="D24" s="47"/>
      <c r="E24" s="47"/>
      <c r="F24" s="47"/>
      <c r="G24" s="45"/>
      <c r="H24" s="45"/>
      <c r="K24" s="45"/>
    </row>
    <row r="25" spans="1:11" ht="13.25" customHeight="1">
      <c r="A25" s="92" t="s">
        <v>32</v>
      </c>
      <c r="B25" s="48"/>
      <c r="C25" s="48"/>
      <c r="D25" s="48"/>
      <c r="E25" s="48"/>
      <c r="F25" s="48"/>
      <c r="G25" s="45"/>
      <c r="H25" s="45"/>
      <c r="K25" s="45"/>
    </row>
    <row r="26" spans="1:11" ht="13.25" customHeight="1">
      <c r="A26" s="92" t="s">
        <v>244</v>
      </c>
      <c r="B26" s="48"/>
      <c r="C26" s="48"/>
      <c r="D26" s="48"/>
      <c r="E26" s="48"/>
      <c r="F26" s="48"/>
      <c r="G26" s="45"/>
      <c r="H26" s="45"/>
      <c r="K26" s="45"/>
    </row>
    <row r="27" spans="1:11" ht="13.25" customHeight="1">
      <c r="A27" s="46" t="s">
        <v>18</v>
      </c>
      <c r="B27" s="93"/>
      <c r="C27" s="93"/>
      <c r="D27" s="93"/>
      <c r="E27" s="93"/>
      <c r="F27" s="93"/>
      <c r="G27" s="45"/>
      <c r="H27" s="45"/>
      <c r="K27" s="45"/>
    </row>
    <row r="28" spans="1:11" ht="13.25" customHeight="1">
      <c r="A28" s="46" t="s">
        <v>128</v>
      </c>
      <c r="B28" s="49"/>
      <c r="C28" s="49"/>
      <c r="D28" s="49"/>
      <c r="E28" s="49"/>
      <c r="F28" s="49"/>
      <c r="G28" s="45"/>
      <c r="H28" s="45"/>
      <c r="K28" s="45"/>
    </row>
    <row r="29" spans="1:11" ht="13.2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11" ht="13.25" customHeight="1">
      <c r="A30" s="46"/>
      <c r="B30" s="50"/>
      <c r="C30" s="50"/>
      <c r="D30" s="50"/>
      <c r="E30" s="45"/>
      <c r="F30" s="45"/>
      <c r="G30" s="45"/>
      <c r="H30" s="45"/>
    </row>
    <row r="31" spans="1:11" ht="13.25" customHeight="1">
      <c r="A31" s="46"/>
      <c r="B31" s="50"/>
      <c r="C31" s="50"/>
      <c r="D31" s="50"/>
      <c r="E31" s="45"/>
      <c r="F31" s="45"/>
      <c r="G31" s="45"/>
      <c r="H31" s="45"/>
    </row>
    <row r="32" spans="1:11" ht="13.25" customHeight="1">
      <c r="A32" s="19" t="s">
        <v>87</v>
      </c>
      <c r="B32" s="51"/>
      <c r="C32" s="51"/>
      <c r="D32" s="51"/>
      <c r="H32" s="109" t="s">
        <v>23</v>
      </c>
    </row>
    <row r="33" spans="1:8" ht="13.25" customHeight="1" thickBot="1">
      <c r="A33" s="145" t="s">
        <v>156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3.25" customHeight="1">
      <c r="A34" s="26" t="s">
        <v>11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/>
    </row>
    <row r="35" spans="1:8" ht="13.25" customHeight="1">
      <c r="A35" s="26" t="s">
        <v>12</v>
      </c>
      <c r="B35" s="27">
        <f t="shared" ref="B35:F36" si="2">B3/365*B106</f>
        <v>8640</v>
      </c>
      <c r="C35" s="27">
        <f t="shared" si="2"/>
        <v>11836.739111111112</v>
      </c>
      <c r="D35" s="27">
        <f t="shared" si="2"/>
        <v>13257.147804444448</v>
      </c>
      <c r="E35" s="27">
        <f t="shared" si="2"/>
        <v>13522.290760533335</v>
      </c>
      <c r="F35" s="27">
        <f t="shared" si="2"/>
        <v>16902.863450666671</v>
      </c>
      <c r="H35" s="69"/>
    </row>
    <row r="36" spans="1:8" ht="13.25" customHeight="1">
      <c r="A36" s="26" t="s">
        <v>13</v>
      </c>
      <c r="B36" s="27">
        <f t="shared" si="2"/>
        <v>7350</v>
      </c>
      <c r="C36" s="27">
        <f t="shared" si="2"/>
        <v>9844.4452500000007</v>
      </c>
      <c r="D36" s="27">
        <f t="shared" si="2"/>
        <v>11803.75349175</v>
      </c>
      <c r="E36" s="27">
        <f t="shared" si="2"/>
        <v>9688.1061122999981</v>
      </c>
      <c r="F36" s="27">
        <f t="shared" si="2"/>
        <v>10779.629728824</v>
      </c>
      <c r="H36" s="69"/>
    </row>
    <row r="37" spans="1:8" ht="13.25" customHeight="1">
      <c r="A37" s="40" t="s">
        <v>109</v>
      </c>
      <c r="B37" s="35">
        <f>SUM(B34:B36)</f>
        <v>16680</v>
      </c>
      <c r="C37" s="35">
        <f>SUM(C34:C36)</f>
        <v>22311.184361111111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3.25" customHeight="1">
      <c r="A38" s="29" t="s">
        <v>110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/>
    </row>
    <row r="39" spans="1:8" ht="13.25" customHeight="1">
      <c r="A39" s="29" t="s">
        <v>88</v>
      </c>
      <c r="B39" s="54">
        <f>B37+B38</f>
        <v>31980</v>
      </c>
      <c r="C39" s="54">
        <f>C37+C38</f>
        <v>38601.184361111111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42862.493179490673</v>
      </c>
      <c r="H39" s="69"/>
    </row>
    <row r="40" spans="1:8" ht="13.25" customHeight="1">
      <c r="D40" s="20" t="s">
        <v>51</v>
      </c>
      <c r="E40" s="20" t="s">
        <v>51</v>
      </c>
      <c r="F40" s="20" t="s">
        <v>51</v>
      </c>
      <c r="H40" s="20"/>
    </row>
    <row r="41" spans="1:8" ht="13.25" customHeight="1">
      <c r="A41" s="19" t="s">
        <v>89</v>
      </c>
      <c r="B41" s="55"/>
      <c r="E41" s="20"/>
      <c r="F41" s="20"/>
      <c r="H41" s="20"/>
    </row>
    <row r="42" spans="1:8" ht="13.25" customHeight="1">
      <c r="A42" s="40" t="s">
        <v>14</v>
      </c>
      <c r="B42" s="35">
        <f>B53/365*B109</f>
        <v>3810</v>
      </c>
      <c r="C42" s="35">
        <v>5009.0340093550776</v>
      </c>
      <c r="D42" s="35">
        <v>5438.6017437495766</v>
      </c>
      <c r="E42" s="35">
        <v>4073.2068219804214</v>
      </c>
      <c r="F42" s="35">
        <v>4971.551975010253</v>
      </c>
      <c r="H42" s="69"/>
    </row>
    <row r="43" spans="1:8" ht="13.25" customHeight="1">
      <c r="A43" s="26" t="s">
        <v>16</v>
      </c>
      <c r="B43" s="27">
        <v>2370</v>
      </c>
      <c r="C43" s="27">
        <v>3199.5</v>
      </c>
      <c r="D43" s="27">
        <v>2143.665</v>
      </c>
      <c r="E43" s="27">
        <v>1436.2555500000001</v>
      </c>
      <c r="F43" s="27">
        <v>962.29121850000013</v>
      </c>
      <c r="H43" s="69"/>
    </row>
    <row r="44" spans="1:8" ht="13.25" customHeight="1">
      <c r="A44" s="56" t="s">
        <v>121</v>
      </c>
      <c r="B44" s="27">
        <v>1012.788241129892</v>
      </c>
      <c r="C44" s="27">
        <v>1515.0223938267484</v>
      </c>
      <c r="D44" s="27">
        <v>980.03255367199336</v>
      </c>
      <c r="E44" s="27">
        <v>709.11261183626721</v>
      </c>
      <c r="F44" s="27">
        <v>911.13637413739866</v>
      </c>
      <c r="H44" s="69"/>
    </row>
    <row r="45" spans="1:8" ht="13.25" customHeight="1">
      <c r="A45" s="29" t="s">
        <v>90</v>
      </c>
      <c r="B45" s="27">
        <f>IF(B69&lt;0,(-B69+B34),0)</f>
        <v>0</v>
      </c>
      <c r="C45" s="27">
        <v>3933.85219817494</v>
      </c>
      <c r="D45" s="27">
        <v>7528.3730899564725</v>
      </c>
      <c r="E45" s="27">
        <v>6700.3708519245556</v>
      </c>
      <c r="F45" s="27">
        <v>9278.1190586570447</v>
      </c>
      <c r="H45" s="69"/>
    </row>
    <row r="46" spans="1:8" ht="13.25" customHeight="1">
      <c r="A46" s="96" t="s">
        <v>124</v>
      </c>
      <c r="B46" s="35">
        <f>B42+B43+B44+B45</f>
        <v>7192.7882411298924</v>
      </c>
      <c r="C46" s="36">
        <v>13657.408601356765</v>
      </c>
      <c r="D46" s="35">
        <v>16090.672387378043</v>
      </c>
      <c r="E46" s="36">
        <v>12918.945835741244</v>
      </c>
      <c r="F46" s="35">
        <v>16123.098626304698</v>
      </c>
      <c r="H46" s="69"/>
    </row>
    <row r="47" spans="1:8" ht="13.25" customHeight="1">
      <c r="A47" s="34" t="s">
        <v>91</v>
      </c>
      <c r="B47" s="27">
        <v>1950</v>
      </c>
      <c r="C47" s="37">
        <v>1800</v>
      </c>
      <c r="D47" s="27">
        <v>1650</v>
      </c>
      <c r="E47" s="37">
        <v>1500</v>
      </c>
      <c r="F47" s="27">
        <v>1350</v>
      </c>
      <c r="H47" s="69"/>
    </row>
    <row r="48" spans="1:8" ht="13.25" customHeight="1">
      <c r="A48" s="95" t="s">
        <v>123</v>
      </c>
      <c r="B48" s="27">
        <v>15784.571258595923</v>
      </c>
      <c r="C48" s="37">
        <v>17401.997918834539</v>
      </c>
      <c r="D48" s="27">
        <v>23143.775759754346</v>
      </c>
      <c r="E48" s="37">
        <v>24210.228908816403</v>
      </c>
      <c r="F48" s="27">
        <v>24541.451037092091</v>
      </c>
      <c r="H48" s="69"/>
    </row>
    <row r="49" spans="1:8" ht="13.25" customHeight="1">
      <c r="A49" s="80" t="s">
        <v>92</v>
      </c>
      <c r="B49" s="27">
        <f>B16</f>
        <v>2982.6000000000013</v>
      </c>
      <c r="C49" s="37">
        <v>5741.7778409198072</v>
      </c>
      <c r="D49" s="27">
        <v>1066.4531490620584</v>
      </c>
      <c r="E49" s="37">
        <v>331.22212827568853</v>
      </c>
      <c r="F49" s="27">
        <v>847.9435160938898</v>
      </c>
      <c r="H49" s="69"/>
    </row>
    <row r="50" spans="1:8" ht="13.25" customHeight="1">
      <c r="A50" s="97" t="s">
        <v>122</v>
      </c>
      <c r="B50" s="30">
        <f>B48+B49</f>
        <v>18767.171258595925</v>
      </c>
      <c r="C50" s="39">
        <v>23143.775759754346</v>
      </c>
      <c r="D50" s="30">
        <v>24210.228908816403</v>
      </c>
      <c r="E50" s="39">
        <v>24541.451037092091</v>
      </c>
      <c r="F50" s="30">
        <v>25389.394553185979</v>
      </c>
      <c r="H50" s="69"/>
    </row>
    <row r="51" spans="1:8" ht="13.25" customHeight="1">
      <c r="A51" s="57" t="s">
        <v>15</v>
      </c>
      <c r="B51" s="54">
        <f>B46+B47+B50</f>
        <v>27909.959499725817</v>
      </c>
      <c r="C51" s="54">
        <v>38601.184361111111</v>
      </c>
      <c r="D51" s="54">
        <v>41950.901296194446</v>
      </c>
      <c r="E51" s="54">
        <v>38960.396872833335</v>
      </c>
      <c r="F51" s="54">
        <v>42862.493179490673</v>
      </c>
      <c r="H51" s="20"/>
    </row>
    <row r="52" spans="1:8" ht="13.25" customHeight="1">
      <c r="A52" s="58"/>
      <c r="B52" s="37"/>
      <c r="C52" s="37"/>
      <c r="D52" s="37"/>
      <c r="E52" s="37"/>
      <c r="F52" s="37"/>
    </row>
    <row r="53" spans="1:8" ht="13.25" customHeight="1">
      <c r="A53" s="46" t="s">
        <v>25</v>
      </c>
      <c r="B53" s="69">
        <v>20110</v>
      </c>
      <c r="C53" s="69"/>
      <c r="D53" s="69"/>
      <c r="E53" s="69"/>
      <c r="F53" s="69"/>
      <c r="H53" s="70"/>
    </row>
    <row r="54" spans="1:8" ht="13.5" customHeight="1">
      <c r="A54" s="46" t="s">
        <v>126</v>
      </c>
      <c r="B54" s="60"/>
      <c r="C54" s="69">
        <f>B48+B49-C48</f>
        <v>1365.1733397613862</v>
      </c>
      <c r="D54" s="69"/>
      <c r="E54" s="69"/>
      <c r="F54" s="69"/>
      <c r="H54" s="45"/>
    </row>
    <row r="55" spans="1:8" ht="13.5" customHeight="1">
      <c r="A55" s="61"/>
      <c r="B55" s="59"/>
      <c r="C55" s="59"/>
      <c r="D55" s="59"/>
      <c r="E55" s="59"/>
      <c r="F55" s="59"/>
      <c r="H55" s="98" t="s">
        <v>23</v>
      </c>
    </row>
    <row r="56" spans="1:8" ht="15" customHeight="1" thickBot="1">
      <c r="A56" s="62" t="s">
        <v>93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8" ht="13.25" customHeight="1">
      <c r="A57" s="46" t="s">
        <v>94</v>
      </c>
      <c r="B57" s="64">
        <f>B34-B105</f>
        <v>690</v>
      </c>
      <c r="C57" s="64">
        <f>C34-C105</f>
        <v>630</v>
      </c>
      <c r="D57" s="64">
        <f>D34-D105</f>
        <v>360</v>
      </c>
      <c r="E57" s="64">
        <f>E34-E105</f>
        <v>180</v>
      </c>
      <c r="F57" s="64">
        <f>F34-F105</f>
        <v>120</v>
      </c>
      <c r="H57" s="69"/>
    </row>
    <row r="58" spans="1:8" ht="13.25" customHeight="1">
      <c r="A58" s="65" t="s">
        <v>95</v>
      </c>
      <c r="B58" s="66"/>
      <c r="C58" s="66"/>
      <c r="D58" s="66"/>
      <c r="E58" s="66"/>
      <c r="F58" s="66"/>
      <c r="H58" s="69"/>
    </row>
    <row r="59" spans="1:8" ht="13.25" customHeight="1">
      <c r="A59" s="65" t="s">
        <v>96</v>
      </c>
      <c r="B59" s="67"/>
      <c r="C59" s="67"/>
      <c r="D59" s="67"/>
      <c r="E59" s="67"/>
      <c r="F59" s="67"/>
      <c r="H59" s="69"/>
    </row>
    <row r="60" spans="1:8" ht="13.25" customHeight="1">
      <c r="A60" s="65" t="s">
        <v>125</v>
      </c>
      <c r="B60" s="66"/>
      <c r="C60" s="66"/>
      <c r="D60" s="66"/>
      <c r="E60" s="66"/>
      <c r="F60" s="66"/>
      <c r="H60" s="69"/>
    </row>
    <row r="61" spans="1:8" ht="13.25" customHeight="1">
      <c r="A61" s="65"/>
      <c r="B61" s="66"/>
      <c r="C61" s="66"/>
      <c r="D61" s="66"/>
      <c r="E61" s="66"/>
      <c r="F61" s="66"/>
      <c r="H61" s="69"/>
    </row>
    <row r="62" spans="1:8" ht="13.25" customHeight="1">
      <c r="A62" s="65" t="s">
        <v>97</v>
      </c>
      <c r="B62" s="66"/>
      <c r="C62" s="66"/>
      <c r="D62" s="66"/>
      <c r="E62" s="66"/>
      <c r="F62" s="66"/>
      <c r="H62" s="69"/>
    </row>
    <row r="63" spans="1:8" ht="13.25" customHeight="1">
      <c r="A63" s="65" t="s">
        <v>31</v>
      </c>
      <c r="B63" s="67"/>
      <c r="C63" s="67"/>
      <c r="D63" s="67"/>
      <c r="E63" s="67"/>
      <c r="F63" s="67"/>
      <c r="H63" s="69"/>
    </row>
    <row r="64" spans="1:8" ht="13.25" customHeight="1">
      <c r="A64" s="65" t="s">
        <v>21</v>
      </c>
      <c r="B64" s="66"/>
      <c r="C64" s="66"/>
      <c r="D64" s="66"/>
      <c r="E64" s="66"/>
      <c r="F64" s="66"/>
      <c r="H64" s="20"/>
    </row>
    <row r="65" spans="1:8" ht="13.25" customHeight="1">
      <c r="A65" s="65"/>
      <c r="B65" s="66"/>
      <c r="C65" s="66"/>
      <c r="D65" s="66"/>
      <c r="E65" s="66"/>
      <c r="F65" s="66"/>
      <c r="H65" s="69"/>
    </row>
    <row r="66" spans="1:8" ht="13.25" customHeight="1" thickBot="1">
      <c r="A66" s="62" t="s">
        <v>98</v>
      </c>
      <c r="B66" s="68"/>
      <c r="C66" s="68"/>
      <c r="D66" s="68"/>
      <c r="E66" s="68"/>
      <c r="F66" s="68"/>
      <c r="H66" s="69"/>
    </row>
    <row r="67" spans="1:8" ht="13.25" customHeight="1">
      <c r="A67" s="46" t="s">
        <v>20</v>
      </c>
      <c r="B67" s="69"/>
      <c r="C67" s="69"/>
      <c r="D67" s="69"/>
      <c r="E67" s="69"/>
      <c r="F67" s="69"/>
      <c r="H67" s="69"/>
    </row>
    <row r="68" spans="1:8" ht="13.25" customHeight="1">
      <c r="A68" s="46" t="s">
        <v>24</v>
      </c>
      <c r="B68" s="67"/>
      <c r="C68" s="67"/>
      <c r="D68" s="67"/>
      <c r="E68" s="67"/>
      <c r="F68" s="67"/>
      <c r="H68" s="69"/>
    </row>
    <row r="69" spans="1:8" ht="13.25" customHeight="1">
      <c r="A69" s="44" t="s">
        <v>130</v>
      </c>
      <c r="B69" s="66"/>
      <c r="C69" s="66"/>
      <c r="D69" s="66"/>
      <c r="E69" s="66"/>
      <c r="F69" s="66"/>
      <c r="H69" s="69"/>
    </row>
    <row r="70" spans="1:8" ht="13.25" customHeight="1">
      <c r="A70" s="44" t="s">
        <v>99</v>
      </c>
      <c r="B70" s="69"/>
      <c r="C70" s="69"/>
      <c r="D70" s="69"/>
      <c r="E70" s="69"/>
      <c r="F70" s="69"/>
      <c r="G70" s="53"/>
    </row>
    <row r="71" spans="1:8" ht="13.25" customHeight="1">
      <c r="B71" s="59"/>
      <c r="C71" s="59"/>
      <c r="D71" s="59"/>
      <c r="E71" s="59"/>
      <c r="F71" s="59"/>
      <c r="G71" s="53"/>
    </row>
    <row r="72" spans="1:8" ht="13.25" customHeight="1" thickBot="1">
      <c r="A72" s="62" t="s">
        <v>100</v>
      </c>
      <c r="E72" s="20"/>
      <c r="F72" s="20"/>
    </row>
    <row r="73" spans="1:8" ht="13.25" customHeight="1">
      <c r="A73" s="46" t="s">
        <v>101</v>
      </c>
      <c r="B73" s="69"/>
      <c r="C73" s="69"/>
      <c r="D73" s="69"/>
      <c r="E73" s="69"/>
      <c r="F73" s="69"/>
      <c r="H73" s="70"/>
    </row>
    <row r="74" spans="1:8" ht="13.25" customHeight="1">
      <c r="A74" s="46" t="s">
        <v>102</v>
      </c>
      <c r="B74" s="69"/>
      <c r="C74" s="69"/>
      <c r="D74" s="69"/>
      <c r="E74" s="69"/>
      <c r="F74" s="69"/>
      <c r="H74" s="70"/>
    </row>
    <row r="75" spans="1:8" ht="13.25" customHeight="1">
      <c r="A75" s="46" t="s">
        <v>103</v>
      </c>
      <c r="B75" s="69"/>
      <c r="C75" s="69"/>
      <c r="D75" s="69"/>
      <c r="E75" s="69"/>
      <c r="F75" s="69"/>
    </row>
    <row r="76" spans="1:8" ht="13.25" customHeight="1">
      <c r="A76" s="46" t="s">
        <v>104</v>
      </c>
      <c r="B76" s="47"/>
      <c r="C76" s="47"/>
      <c r="D76" s="47"/>
      <c r="E76" s="47"/>
      <c r="F76" s="47"/>
    </row>
    <row r="77" spans="1:8" ht="13.25" customHeight="1">
      <c r="A77" s="46" t="s">
        <v>105</v>
      </c>
      <c r="B77" s="71"/>
      <c r="C77" s="71"/>
      <c r="D77" s="71"/>
      <c r="E77" s="71"/>
      <c r="F77" s="71"/>
    </row>
    <row r="78" spans="1:8" ht="13.25" customHeight="1">
      <c r="A78" s="46" t="s">
        <v>129</v>
      </c>
      <c r="B78" s="100"/>
      <c r="C78" s="100"/>
      <c r="D78" s="100"/>
      <c r="E78" s="100"/>
      <c r="F78" s="100"/>
    </row>
    <row r="79" spans="1:8" ht="13.25" customHeight="1">
      <c r="A79" s="46"/>
      <c r="B79" s="100"/>
      <c r="C79" s="100"/>
      <c r="D79" s="100"/>
      <c r="E79" s="100"/>
      <c r="F79" s="100"/>
    </row>
    <row r="80" spans="1:8" ht="13.25" customHeight="1">
      <c r="A80" s="41" t="s">
        <v>131</v>
      </c>
      <c r="B80" s="108">
        <f t="shared" ref="B80:F81" si="3">B35/B$3</f>
        <v>0.26301369863013696</v>
      </c>
      <c r="C80" s="108">
        <f t="shared" si="3"/>
        <v>0.27061728395061729</v>
      </c>
      <c r="D80" s="108">
        <f t="shared" si="3"/>
        <v>0.30615288689362774</v>
      </c>
      <c r="E80" s="108">
        <f t="shared" si="3"/>
        <v>0.4108894008309214</v>
      </c>
      <c r="F80" s="108">
        <f t="shared" si="3"/>
        <v>0.41757052929971689</v>
      </c>
    </row>
    <row r="81" spans="1:13" ht="13.25" customHeight="1">
      <c r="A81" s="41" t="s">
        <v>132</v>
      </c>
      <c r="B81" s="108">
        <f t="shared" si="3"/>
        <v>0.22374429223744291</v>
      </c>
      <c r="C81" s="108">
        <f t="shared" si="3"/>
        <v>0.22506849315068495</v>
      </c>
      <c r="D81" s="108">
        <f t="shared" si="3"/>
        <v>0.27258904109589044</v>
      </c>
      <c r="E81" s="108">
        <f t="shared" si="3"/>
        <v>0.29438356164383561</v>
      </c>
      <c r="F81" s="108">
        <f t="shared" si="3"/>
        <v>0.26630136986301373</v>
      </c>
    </row>
    <row r="82" spans="1:13" ht="13.25" customHeight="1">
      <c r="A82" s="41" t="s">
        <v>27</v>
      </c>
      <c r="B82" s="108">
        <f>B42/B3</f>
        <v>0.11598173515981736</v>
      </c>
      <c r="C82" s="108">
        <f>C42/C3</f>
        <v>0.11451897064754168</v>
      </c>
      <c r="D82" s="108">
        <f>D42/D3</f>
        <v>0.12559591618609292</v>
      </c>
      <c r="E82" s="108">
        <f>E42/E3</f>
        <v>0.12376878593889565</v>
      </c>
      <c r="F82" s="108">
        <f>F42/F3</f>
        <v>0.12281786430477287</v>
      </c>
    </row>
    <row r="83" spans="1:13" ht="13.25" customHeight="1">
      <c r="A83" s="41" t="s">
        <v>147</v>
      </c>
      <c r="B83" s="108">
        <f t="shared" ref="B83:F84" si="4">B43/B$3</f>
        <v>7.2146118721461192E-2</v>
      </c>
      <c r="C83" s="108">
        <f t="shared" si="4"/>
        <v>7.3148524426565983E-2</v>
      </c>
      <c r="D83" s="108">
        <f t="shared" si="4"/>
        <v>4.9504556935150719E-2</v>
      </c>
      <c r="E83" s="108">
        <f t="shared" si="4"/>
        <v>4.3642175192830243E-2</v>
      </c>
      <c r="F83" s="136">
        <f t="shared" si="4"/>
        <v>2.3772566974956312E-2</v>
      </c>
    </row>
    <row r="84" spans="1:13" ht="13.25" customHeight="1">
      <c r="A84" s="41" t="s">
        <v>148</v>
      </c>
      <c r="B84" s="136">
        <f t="shared" si="4"/>
        <v>3.0830692271838416E-2</v>
      </c>
      <c r="C84" s="136">
        <f t="shared" si="4"/>
        <v>3.4637178490898694E-2</v>
      </c>
      <c r="D84" s="136">
        <f t="shared" si="4"/>
        <v>2.2632303718890939E-2</v>
      </c>
      <c r="E84" s="136">
        <f t="shared" si="4"/>
        <v>2.1547152132643663E-2</v>
      </c>
      <c r="F84" s="136">
        <f t="shared" si="4"/>
        <v>2.2508831070144654E-2</v>
      </c>
    </row>
    <row r="85" spans="1:13" ht="13.25" customHeight="1">
      <c r="A85" s="41" t="s">
        <v>133</v>
      </c>
      <c r="B85" s="108">
        <f>B83+B84</f>
        <v>0.10297681099329961</v>
      </c>
      <c r="C85" s="108">
        <f>C83+C84</f>
        <v>0.10778570291746467</v>
      </c>
      <c r="D85" s="108">
        <f>D83+D84</f>
        <v>7.2136860654041651E-2</v>
      </c>
      <c r="E85" s="108">
        <f>E83+E84</f>
        <v>6.5189327325473903E-2</v>
      </c>
      <c r="F85" s="136">
        <f>F83+F84</f>
        <v>4.6281398045100966E-2</v>
      </c>
    </row>
    <row r="86" spans="1:13" ht="13.25" customHeight="1">
      <c r="A86" s="41" t="s">
        <v>116</v>
      </c>
      <c r="B86" s="72">
        <f>B80+B81-B82-B85</f>
        <v>0.26779944471446293</v>
      </c>
      <c r="C86" s="72">
        <f>C80+C81-C82-C85</f>
        <v>0.27338110353629586</v>
      </c>
      <c r="D86" s="72">
        <f>D80+D81-D82-D85</f>
        <v>0.38100915114938361</v>
      </c>
      <c r="E86" s="72">
        <f>E80+E81-E82-E85</f>
        <v>0.51631484921038751</v>
      </c>
      <c r="F86" s="72">
        <f>F80+F81-F82-F85</f>
        <v>0.51477263681285679</v>
      </c>
    </row>
    <row r="87" spans="1:13" ht="13.25" customHeight="1">
      <c r="A87" s="46"/>
      <c r="B87" s="100"/>
      <c r="C87" s="100"/>
      <c r="D87" s="100"/>
      <c r="E87" s="100"/>
      <c r="F87" s="100"/>
    </row>
    <row r="88" spans="1:13" ht="13.25" customHeight="1">
      <c r="A88" s="46"/>
      <c r="B88" s="100"/>
      <c r="C88" s="100"/>
      <c r="D88" s="100"/>
      <c r="E88" s="100"/>
      <c r="F88" s="100"/>
    </row>
    <row r="89" spans="1:13" ht="11.25" customHeight="1">
      <c r="B89" s="72"/>
      <c r="C89" s="72"/>
      <c r="D89" s="72"/>
    </row>
    <row r="90" spans="1:13" ht="11.25" customHeight="1">
      <c r="A90" s="61" t="s">
        <v>70</v>
      </c>
      <c r="B90" s="59"/>
      <c r="D90" s="59"/>
    </row>
    <row r="91" spans="1:13" ht="11.25" customHeight="1">
      <c r="A91" s="61" t="s">
        <v>71</v>
      </c>
      <c r="B91" s="73"/>
      <c r="C91" s="73"/>
      <c r="D91" s="73"/>
    </row>
    <row r="92" spans="1:13" ht="11.25" customHeight="1">
      <c r="A92" s="61" t="s">
        <v>72</v>
      </c>
    </row>
    <row r="93" spans="1:13" ht="11.25" customHeight="1">
      <c r="A93" s="61" t="s">
        <v>10</v>
      </c>
      <c r="B93" s="81"/>
      <c r="C93" s="82">
        <v>0.33150000000000002</v>
      </c>
      <c r="D93" s="82">
        <v>-0.01</v>
      </c>
      <c r="E93" s="82">
        <v>-0.24</v>
      </c>
      <c r="F93" s="82">
        <v>0.23</v>
      </c>
      <c r="G93" s="83"/>
      <c r="H93" s="78"/>
      <c r="I93" s="78"/>
      <c r="J93" s="78"/>
      <c r="K93" s="78"/>
      <c r="L93" s="78"/>
      <c r="M93" s="78"/>
    </row>
    <row r="94" spans="1:13" ht="11.25" customHeight="1">
      <c r="A94" s="61" t="s">
        <v>118</v>
      </c>
      <c r="B94" s="84">
        <v>0.54200000000000004</v>
      </c>
      <c r="C94" s="84">
        <v>0.53</v>
      </c>
      <c r="D94" s="84">
        <v>0.60299999999999998</v>
      </c>
      <c r="E94" s="84">
        <v>0.61399999999999999</v>
      </c>
      <c r="F94" s="84">
        <v>0.6</v>
      </c>
      <c r="G94" s="83"/>
      <c r="H94" s="78"/>
      <c r="I94" s="78"/>
      <c r="J94" s="78"/>
      <c r="K94" s="78"/>
      <c r="L94" s="78"/>
      <c r="M94" s="78"/>
    </row>
    <row r="95" spans="1:13" ht="11.25" customHeight="1">
      <c r="A95" s="61" t="s">
        <v>73</v>
      </c>
      <c r="B95" s="85">
        <v>0.17399999999999999</v>
      </c>
      <c r="C95" s="85">
        <v>0.16</v>
      </c>
      <c r="D95" s="85">
        <v>0.214</v>
      </c>
      <c r="E95" s="82">
        <v>0.215</v>
      </c>
      <c r="F95" s="82">
        <v>0.21299999999999999</v>
      </c>
      <c r="G95" s="83"/>
      <c r="H95" s="78"/>
      <c r="I95" s="78"/>
      <c r="J95" s="78"/>
      <c r="K95" s="78"/>
      <c r="L95" s="78"/>
      <c r="M95" s="78"/>
    </row>
    <row r="96" spans="1:13" ht="11.25" customHeight="1">
      <c r="A96" s="74" t="s">
        <v>106</v>
      </c>
      <c r="B96" s="85"/>
      <c r="C96" s="85"/>
      <c r="D96" s="85"/>
      <c r="E96" s="86"/>
      <c r="F96" s="86"/>
      <c r="G96" s="83"/>
      <c r="H96" s="78"/>
      <c r="I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I97" s="78"/>
      <c r="J97" s="78"/>
      <c r="K97" s="78"/>
      <c r="L97" s="78"/>
      <c r="M97" s="78"/>
    </row>
    <row r="98" spans="1:13" ht="11.25" customHeight="1">
      <c r="A98" s="61" t="s">
        <v>119</v>
      </c>
      <c r="B98" s="87"/>
      <c r="C98" s="84">
        <v>9.8360655737705027E-2</v>
      </c>
      <c r="D98" s="84">
        <v>5.2238805970149294E-2</v>
      </c>
      <c r="E98" s="84">
        <v>-6.3829787234042534E-2</v>
      </c>
      <c r="F98" s="84">
        <v>2.2727272727272707E-2</v>
      </c>
      <c r="G98" s="83"/>
      <c r="H98" s="78"/>
      <c r="I98" s="78"/>
      <c r="J98" s="78"/>
      <c r="K98" s="78"/>
      <c r="L98" s="78"/>
      <c r="M98" s="78"/>
    </row>
    <row r="99" spans="1:13" ht="11.25" customHeight="1">
      <c r="A99" s="61" t="s">
        <v>6</v>
      </c>
      <c r="B99" s="99">
        <v>5.1999999999999998E-2</v>
      </c>
      <c r="C99" s="99">
        <v>5.0999999999999997E-2</v>
      </c>
      <c r="D99" s="99">
        <v>6.3E-2</v>
      </c>
      <c r="E99" s="99">
        <v>7.3999999999999996E-2</v>
      </c>
      <c r="F99" s="99">
        <v>7.8E-2</v>
      </c>
      <c r="G99" s="86"/>
    </row>
    <row r="100" spans="1:13" ht="11.25" customHeight="1">
      <c r="A100" s="61" t="s">
        <v>137</v>
      </c>
      <c r="B100" s="85">
        <v>0.1</v>
      </c>
      <c r="C100" s="91">
        <f>B100</f>
        <v>0.1</v>
      </c>
      <c r="D100" s="91">
        <f>C100</f>
        <v>0.1</v>
      </c>
      <c r="E100" s="91">
        <f>D100</f>
        <v>0.1</v>
      </c>
      <c r="F100" s="91">
        <f>E100</f>
        <v>0.1</v>
      </c>
      <c r="G100" s="86"/>
    </row>
    <row r="101" spans="1:13" ht="11.25" customHeight="1">
      <c r="A101" s="61" t="s">
        <v>138</v>
      </c>
      <c r="B101" s="22"/>
      <c r="C101" s="22"/>
      <c r="D101" s="22"/>
      <c r="G101" s="86"/>
    </row>
    <row r="102" spans="1:13" ht="11.25" customHeight="1">
      <c r="A102" s="61" t="s">
        <v>9</v>
      </c>
      <c r="B102" s="85">
        <v>0.25</v>
      </c>
      <c r="C102" s="91">
        <f>B102</f>
        <v>0.25</v>
      </c>
      <c r="D102" s="91">
        <f>C102</f>
        <v>0.25</v>
      </c>
      <c r="E102" s="91">
        <f>D102</f>
        <v>0.25</v>
      </c>
      <c r="F102" s="91">
        <f>E102</f>
        <v>0.25</v>
      </c>
      <c r="G102" s="86"/>
    </row>
    <row r="103" spans="1:13" ht="11.25" customHeight="1">
      <c r="A103" s="61"/>
      <c r="B103" s="88"/>
      <c r="C103" s="143"/>
      <c r="D103" s="143"/>
      <c r="E103" s="86"/>
      <c r="F103" s="86"/>
      <c r="G103" s="86"/>
    </row>
    <row r="104" spans="1:13" ht="11.25" customHeight="1">
      <c r="A104" s="61" t="s">
        <v>74</v>
      </c>
      <c r="B104" s="86"/>
      <c r="C104" s="86"/>
      <c r="D104" s="86"/>
      <c r="E104" s="86"/>
      <c r="F104" s="86"/>
      <c r="G104" s="86"/>
    </row>
    <row r="105" spans="1:13" ht="11.25" customHeight="1">
      <c r="A105" s="61" t="s">
        <v>198</v>
      </c>
      <c r="B105" s="90">
        <v>0</v>
      </c>
      <c r="C105" s="90">
        <v>0</v>
      </c>
      <c r="D105" s="90">
        <v>0</v>
      </c>
      <c r="E105" s="86"/>
      <c r="F105" s="86"/>
      <c r="G105" s="86"/>
    </row>
    <row r="106" spans="1:13" ht="11.25" customHeight="1">
      <c r="A106" s="61" t="s">
        <v>75</v>
      </c>
      <c r="B106" s="94">
        <v>96</v>
      </c>
      <c r="C106" s="94">
        <v>98.775308641975315</v>
      </c>
      <c r="D106" s="94">
        <v>111.74580371617412</v>
      </c>
      <c r="E106" s="94">
        <v>149.97463130328632</v>
      </c>
      <c r="F106" s="94">
        <v>152.41324319439667</v>
      </c>
      <c r="G106" s="86"/>
    </row>
    <row r="107" spans="1:13" ht="11.25" customHeight="1">
      <c r="A107" s="61" t="s">
        <v>76</v>
      </c>
      <c r="B107" s="94">
        <v>150.67650676506764</v>
      </c>
      <c r="C107" s="94">
        <v>155</v>
      </c>
      <c r="D107" s="94">
        <v>165</v>
      </c>
      <c r="E107" s="94">
        <v>175</v>
      </c>
      <c r="F107" s="94">
        <v>162</v>
      </c>
      <c r="G107" s="86"/>
    </row>
    <row r="108" spans="1:13" ht="11.25" customHeight="1">
      <c r="A108" s="75" t="s">
        <v>140</v>
      </c>
      <c r="B108" s="90"/>
      <c r="C108" s="90"/>
      <c r="D108" s="90"/>
      <c r="E108" s="86"/>
      <c r="F108" s="86"/>
      <c r="G108" s="86"/>
    </row>
    <row r="109" spans="1:13" ht="11.25" customHeight="1">
      <c r="A109" s="61" t="s">
        <v>77</v>
      </c>
      <c r="B109" s="94">
        <v>69.152163102933869</v>
      </c>
      <c r="C109" s="94">
        <v>71.205014783331791</v>
      </c>
      <c r="D109" s="94">
        <v>70.717643580151261</v>
      </c>
      <c r="E109" s="94">
        <v>82.180235011857292</v>
      </c>
      <c r="F109" s="94">
        <v>71.500818064645443</v>
      </c>
      <c r="G109" s="86"/>
    </row>
    <row r="110" spans="1:13" ht="11.25" customHeight="1">
      <c r="A110" s="22"/>
      <c r="B110" s="22"/>
      <c r="C110" s="22"/>
      <c r="D110" s="22"/>
      <c r="G110" s="86"/>
    </row>
    <row r="111" spans="1:13" ht="11.25" customHeight="1">
      <c r="A111" s="61" t="s">
        <v>78</v>
      </c>
      <c r="B111" s="90"/>
      <c r="C111" s="90">
        <v>-150</v>
      </c>
      <c r="D111" s="90">
        <v>-150</v>
      </c>
      <c r="E111" s="90">
        <v>-150</v>
      </c>
      <c r="F111" s="90">
        <v>-150</v>
      </c>
      <c r="G111" s="86"/>
    </row>
    <row r="112" spans="1:13" ht="11.25" customHeight="1">
      <c r="A112" s="61" t="s">
        <v>235</v>
      </c>
      <c r="B112" s="90">
        <v>0</v>
      </c>
      <c r="C112" s="90">
        <v>0</v>
      </c>
      <c r="D112" s="90">
        <v>0</v>
      </c>
      <c r="E112" s="90">
        <v>0</v>
      </c>
      <c r="F112" s="90">
        <v>0</v>
      </c>
      <c r="G112" s="86"/>
    </row>
    <row r="113" spans="1:8" ht="11.25" customHeight="1">
      <c r="A113" s="61" t="s">
        <v>22</v>
      </c>
      <c r="B113" s="90">
        <v>0</v>
      </c>
      <c r="C113" s="90">
        <v>1200</v>
      </c>
      <c r="D113" s="90">
        <v>0</v>
      </c>
      <c r="E113" s="90">
        <v>0</v>
      </c>
      <c r="F113" s="90">
        <v>0</v>
      </c>
      <c r="G113" s="86"/>
    </row>
    <row r="114" spans="1:8" ht="11.25" customHeight="1">
      <c r="B114" s="86"/>
      <c r="C114" s="86"/>
      <c r="D114" s="86"/>
      <c r="E114" s="86"/>
      <c r="F114" s="86"/>
      <c r="G114" s="86"/>
    </row>
    <row r="115" spans="1:8" ht="11.25" customHeight="1">
      <c r="A115" s="22"/>
      <c r="B115" s="86"/>
      <c r="C115" s="86"/>
      <c r="D115" s="86"/>
      <c r="E115" s="86"/>
      <c r="F115" s="86"/>
      <c r="G115" s="86"/>
    </row>
    <row r="116" spans="1:8" ht="11.25" customHeight="1">
      <c r="A116" s="22"/>
      <c r="B116" s="86"/>
      <c r="C116" s="86"/>
      <c r="D116" s="86"/>
      <c r="E116" s="86"/>
      <c r="F116" s="86"/>
      <c r="G116" s="86"/>
      <c r="H116" s="106" t="s">
        <v>23</v>
      </c>
    </row>
    <row r="117" spans="1:8" ht="13.5" customHeight="1">
      <c r="A117" s="104" t="s">
        <v>93</v>
      </c>
      <c r="B117" s="105">
        <v>2006</v>
      </c>
      <c r="C117" s="105">
        <v>2007</v>
      </c>
      <c r="D117" s="105">
        <v>2008</v>
      </c>
      <c r="E117" s="105">
        <v>2009</v>
      </c>
      <c r="F117" s="105">
        <v>2010</v>
      </c>
      <c r="H117" s="107" t="s">
        <v>127</v>
      </c>
    </row>
    <row r="118" spans="1:8" ht="13.5" customHeight="1">
      <c r="A118" s="41" t="s">
        <v>94</v>
      </c>
      <c r="B118" s="76">
        <f t="shared" ref="B118:F120" si="5">B57/1000</f>
        <v>0.69</v>
      </c>
      <c r="C118" s="76">
        <f t="shared" si="5"/>
        <v>0.63</v>
      </c>
      <c r="D118" s="76">
        <f t="shared" si="5"/>
        <v>0.36</v>
      </c>
      <c r="E118" s="76">
        <f t="shared" si="5"/>
        <v>0.18</v>
      </c>
      <c r="F118" s="76">
        <f t="shared" si="5"/>
        <v>0.12</v>
      </c>
      <c r="H118" s="59">
        <f>F118-C118</f>
        <v>-0.51</v>
      </c>
    </row>
    <row r="119" spans="1:8" ht="13.5" customHeight="1">
      <c r="A119" s="58" t="s">
        <v>95</v>
      </c>
      <c r="B119" s="76">
        <f t="shared" si="5"/>
        <v>0</v>
      </c>
      <c r="C119" s="76">
        <f t="shared" si="5"/>
        <v>0</v>
      </c>
      <c r="D119" s="76">
        <f t="shared" si="5"/>
        <v>0</v>
      </c>
      <c r="E119" s="76">
        <f t="shared" si="5"/>
        <v>0</v>
      </c>
      <c r="F119" s="76">
        <f t="shared" si="5"/>
        <v>0</v>
      </c>
      <c r="H119" s="59">
        <f>F119-C119</f>
        <v>0</v>
      </c>
    </row>
    <row r="120" spans="1:8" ht="13.5" customHeight="1">
      <c r="A120" s="58" t="s">
        <v>96</v>
      </c>
      <c r="B120" s="103">
        <f t="shared" si="5"/>
        <v>0</v>
      </c>
      <c r="C120" s="103">
        <f t="shared" si="5"/>
        <v>0</v>
      </c>
      <c r="D120" s="103">
        <f t="shared" si="5"/>
        <v>0</v>
      </c>
      <c r="E120" s="103">
        <f t="shared" si="5"/>
        <v>0</v>
      </c>
      <c r="F120" s="103">
        <f t="shared" si="5"/>
        <v>0</v>
      </c>
      <c r="H120" s="59">
        <f>F120-C120</f>
        <v>0</v>
      </c>
    </row>
    <row r="121" spans="1:8" ht="13.5" customHeight="1">
      <c r="A121" s="58" t="s">
        <v>125</v>
      </c>
      <c r="B121" s="37">
        <f>B118+B119+B120</f>
        <v>0.69</v>
      </c>
      <c r="C121" s="37">
        <f>C118+C119+C120</f>
        <v>0.63</v>
      </c>
      <c r="D121" s="37">
        <f>D118+D119+D120</f>
        <v>0.36</v>
      </c>
      <c r="E121" s="37">
        <f>E118+E119+E120</f>
        <v>0.18</v>
      </c>
      <c r="F121" s="37">
        <f>F118+F119+F120</f>
        <v>0.12</v>
      </c>
      <c r="H121" s="59"/>
    </row>
    <row r="122" spans="1:8" ht="13.5" customHeight="1">
      <c r="A122" s="58"/>
      <c r="B122" s="37"/>
      <c r="C122" s="37"/>
      <c r="D122" s="37"/>
      <c r="E122" s="37"/>
      <c r="F122" s="37"/>
      <c r="H122" s="59"/>
    </row>
    <row r="123" spans="1:8" ht="13.5" customHeight="1">
      <c r="A123" s="58" t="s">
        <v>97</v>
      </c>
      <c r="B123" s="37">
        <f t="shared" ref="B123:F124" si="6">B62/1000</f>
        <v>0</v>
      </c>
      <c r="C123" s="37">
        <f t="shared" si="6"/>
        <v>0</v>
      </c>
      <c r="D123" s="37">
        <f t="shared" si="6"/>
        <v>0</v>
      </c>
      <c r="E123" s="37">
        <f t="shared" si="6"/>
        <v>0</v>
      </c>
      <c r="F123" s="37">
        <f t="shared" si="6"/>
        <v>0</v>
      </c>
      <c r="H123" s="59">
        <f>F123-C123</f>
        <v>0</v>
      </c>
    </row>
    <row r="124" spans="1:8" ht="13.5" customHeight="1">
      <c r="A124" s="58" t="s">
        <v>31</v>
      </c>
      <c r="B124" s="39">
        <f t="shared" si="6"/>
        <v>0</v>
      </c>
      <c r="C124" s="39">
        <f t="shared" si="6"/>
        <v>0</v>
      </c>
      <c r="D124" s="39">
        <f t="shared" si="6"/>
        <v>0</v>
      </c>
      <c r="E124" s="39">
        <f t="shared" si="6"/>
        <v>0</v>
      </c>
      <c r="F124" s="39">
        <f t="shared" si="6"/>
        <v>0</v>
      </c>
      <c r="H124" s="59">
        <f>F124-C124</f>
        <v>0</v>
      </c>
    </row>
    <row r="125" spans="1:8" ht="13.5" customHeight="1">
      <c r="A125" s="58" t="s">
        <v>21</v>
      </c>
      <c r="B125" s="37">
        <f>B123+B124</f>
        <v>0</v>
      </c>
      <c r="C125" s="37">
        <f>C123+C124</f>
        <v>0</v>
      </c>
      <c r="D125" s="37">
        <f>D123+D124</f>
        <v>0</v>
      </c>
      <c r="E125" s="37">
        <f>E123+E124</f>
        <v>0</v>
      </c>
      <c r="F125" s="37">
        <f>F123+F124</f>
        <v>0</v>
      </c>
      <c r="H125" s="20"/>
    </row>
    <row r="126" spans="1:8" ht="11.25" customHeight="1">
      <c r="A126" s="65"/>
      <c r="B126" s="66"/>
      <c r="C126" s="66"/>
      <c r="D126" s="66"/>
      <c r="E126" s="66"/>
      <c r="F126" s="66"/>
      <c r="H126" s="69"/>
    </row>
    <row r="127" spans="1:8" ht="11.25" customHeight="1"/>
    <row r="128" spans="1:8" ht="11.25" customHeight="1">
      <c r="B128" s="86"/>
      <c r="C128" s="86"/>
      <c r="D128" s="86"/>
      <c r="E128" s="86"/>
      <c r="F128" s="86"/>
      <c r="G128" s="86"/>
      <c r="H128" s="106" t="s">
        <v>23</v>
      </c>
    </row>
    <row r="129" spans="1:8" ht="12" thickBot="1">
      <c r="B129" s="105">
        <v>2006</v>
      </c>
      <c r="C129" s="105">
        <v>2007</v>
      </c>
      <c r="D129" s="105">
        <v>2008</v>
      </c>
      <c r="E129" s="105">
        <v>2009</v>
      </c>
      <c r="F129" s="105">
        <v>2010</v>
      </c>
      <c r="H129" s="102" t="s">
        <v>127</v>
      </c>
    </row>
    <row r="130" spans="1:8" ht="12">
      <c r="A130" s="46" t="s">
        <v>20</v>
      </c>
      <c r="B130" s="69">
        <f>B119</f>
        <v>0</v>
      </c>
      <c r="C130" s="69">
        <f>C119</f>
        <v>0</v>
      </c>
      <c r="D130" s="69">
        <f>D119</f>
        <v>0</v>
      </c>
      <c r="E130" s="69">
        <f>E119</f>
        <v>0</v>
      </c>
      <c r="F130" s="69">
        <f>F119</f>
        <v>0</v>
      </c>
      <c r="H130" s="69">
        <f>F130-C130</f>
        <v>0</v>
      </c>
    </row>
    <row r="131" spans="1:8" ht="12">
      <c r="A131" s="46" t="s">
        <v>24</v>
      </c>
      <c r="B131" s="67">
        <f>B68/1000</f>
        <v>0</v>
      </c>
      <c r="C131" s="67">
        <f>C68/1000</f>
        <v>0</v>
      </c>
      <c r="D131" s="67">
        <f>D68/1000</f>
        <v>0</v>
      </c>
      <c r="E131" s="67">
        <f>E68/1000</f>
        <v>0</v>
      </c>
      <c r="F131" s="67">
        <f>F68/1000</f>
        <v>0</v>
      </c>
      <c r="H131" s="69">
        <f>F131-C131</f>
        <v>0</v>
      </c>
    </row>
    <row r="132" spans="1:8" ht="12">
      <c r="A132" s="44" t="s">
        <v>130</v>
      </c>
      <c r="B132" s="66">
        <f>B131-B130</f>
        <v>0</v>
      </c>
      <c r="C132" s="66">
        <f>C131-C130</f>
        <v>0</v>
      </c>
      <c r="D132" s="66">
        <f>D131-D130</f>
        <v>0</v>
      </c>
      <c r="E132" s="66">
        <f>E131-E130</f>
        <v>0</v>
      </c>
      <c r="F132" s="66">
        <f>F131-F130</f>
        <v>0</v>
      </c>
      <c r="H132" s="69">
        <f>F132-C132</f>
        <v>0</v>
      </c>
    </row>
    <row r="133" spans="1:8" ht="12">
      <c r="A133" s="44" t="s">
        <v>99</v>
      </c>
      <c r="B133" s="69"/>
      <c r="C133" s="69"/>
      <c r="D133" s="69"/>
      <c r="E133" s="69"/>
      <c r="F133" s="69"/>
      <c r="G133" s="53"/>
    </row>
    <row r="134" spans="1:8">
      <c r="C134" s="51"/>
      <c r="D134" s="51"/>
    </row>
    <row r="135" spans="1:8">
      <c r="C135" s="51"/>
      <c r="D135" s="51"/>
    </row>
  </sheetData>
  <phoneticPr fontId="19" type="noConversion"/>
  <printOptions headings="1" gridLines="1"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35"/>
  <sheetViews>
    <sheetView view="pageBreakPreview" topLeftCell="A67" zoomScale="140" zoomScaleNormal="130" zoomScaleSheetLayoutView="140" workbookViewId="0">
      <selection activeCell="A27" sqref="A27"/>
    </sheetView>
  </sheetViews>
  <sheetFormatPr defaultColWidth="11.453125" defaultRowHeight="11.5"/>
  <cols>
    <col min="1" max="1" width="25.54296875" style="41" customWidth="1"/>
    <col min="2" max="4" width="9.453125" style="20" customWidth="1"/>
    <col min="5" max="5" width="9.453125" style="22" customWidth="1"/>
    <col min="6" max="6" width="8.08984375" style="22" customWidth="1"/>
    <col min="7" max="7" width="17.6328125" style="22" customWidth="1"/>
    <col min="8" max="11" width="7.08984375" style="22" customWidth="1"/>
    <col min="12" max="16384" width="11.453125" style="22"/>
  </cols>
  <sheetData>
    <row r="1" spans="1:26" ht="15.65" customHeight="1">
      <c r="A1" s="19" t="s">
        <v>80</v>
      </c>
      <c r="B1" s="110" t="s">
        <v>107</v>
      </c>
      <c r="C1" s="111"/>
      <c r="D1" s="112" t="s">
        <v>108</v>
      </c>
      <c r="E1" s="113"/>
    </row>
    <row r="2" spans="1:26" ht="13.25" customHeight="1" thickBot="1">
      <c r="A2" s="145" t="s">
        <v>156</v>
      </c>
      <c r="B2" s="116">
        <v>2010</v>
      </c>
      <c r="C2" s="114">
        <f>B2+1</f>
        <v>2011</v>
      </c>
      <c r="D2" s="105">
        <f>C2+1</f>
        <v>2012</v>
      </c>
      <c r="E2" s="115">
        <f>D2+1</f>
        <v>2013</v>
      </c>
      <c r="F2" s="121" t="s">
        <v>134</v>
      </c>
      <c r="G2" s="120"/>
      <c r="H2" s="25">
        <f>B2</f>
        <v>2010</v>
      </c>
      <c r="I2" s="25">
        <f>C2</f>
        <v>2011</v>
      </c>
      <c r="J2" s="25">
        <f>D2</f>
        <v>2012</v>
      </c>
      <c r="K2" s="25">
        <f>E2</f>
        <v>2013</v>
      </c>
    </row>
    <row r="3" spans="1:26" ht="13.25" customHeight="1">
      <c r="A3" s="26" t="s">
        <v>0</v>
      </c>
      <c r="B3" s="27">
        <v>40479.062253299999</v>
      </c>
      <c r="C3" s="27"/>
      <c r="D3" s="27"/>
      <c r="E3" s="27"/>
      <c r="F3" s="134" t="s">
        <v>155</v>
      </c>
      <c r="H3" s="28">
        <f>B3/B$3</f>
        <v>1</v>
      </c>
      <c r="I3" s="28"/>
      <c r="J3" s="28"/>
      <c r="K3" s="28"/>
    </row>
    <row r="4" spans="1:26" ht="13.25" customHeight="1">
      <c r="A4" s="79" t="s">
        <v>2</v>
      </c>
      <c r="B4" s="27">
        <f>B3*B94</f>
        <v>24287.437351979999</v>
      </c>
      <c r="C4" s="27"/>
      <c r="D4" s="27"/>
      <c r="E4" s="27"/>
      <c r="F4" s="134" t="s">
        <v>135</v>
      </c>
      <c r="H4" s="28">
        <f>B4/B3</f>
        <v>0.6</v>
      </c>
      <c r="I4" s="28"/>
      <c r="J4" s="28"/>
      <c r="K4" s="28"/>
    </row>
    <row r="5" spans="1:26" ht="13.25" customHeight="1">
      <c r="A5" s="79" t="s">
        <v>3</v>
      </c>
      <c r="B5" s="27">
        <f>B3*B95</f>
        <v>8622.0402599528989</v>
      </c>
      <c r="C5" s="27"/>
      <c r="D5" s="27"/>
      <c r="E5" s="27"/>
      <c r="F5" s="134" t="s">
        <v>213</v>
      </c>
      <c r="H5" s="28">
        <f>B5/B3</f>
        <v>0.21299999999999997</v>
      </c>
      <c r="I5" s="28"/>
      <c r="J5" s="28"/>
      <c r="K5" s="28"/>
    </row>
    <row r="6" spans="1:26" s="33" customFormat="1" ht="13.25" customHeight="1">
      <c r="A6" s="29" t="s">
        <v>117</v>
      </c>
      <c r="B6" s="30">
        <f>B4+B5</f>
        <v>32909.477611932896</v>
      </c>
      <c r="C6" s="30"/>
      <c r="D6" s="30"/>
      <c r="E6" s="30"/>
      <c r="F6" s="134"/>
      <c r="G6" s="31"/>
      <c r="H6" s="32">
        <f t="shared" ref="H6:H11" si="0">B6/B$3</f>
        <v>0.81299999999999994</v>
      </c>
      <c r="I6" s="32"/>
      <c r="J6" s="32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s="31" customFormat="1" ht="13.25" customHeight="1">
      <c r="A7" s="34" t="s">
        <v>1</v>
      </c>
      <c r="B7" s="35">
        <f>B3-B6</f>
        <v>7569.5846413671024</v>
      </c>
      <c r="C7" s="35"/>
      <c r="D7" s="36"/>
      <c r="E7" s="35"/>
      <c r="F7" s="134"/>
      <c r="H7" s="28">
        <f t="shared" si="0"/>
        <v>0.18700000000000006</v>
      </c>
      <c r="I7" s="28"/>
      <c r="J7" s="28"/>
      <c r="K7" s="28"/>
    </row>
    <row r="8" spans="1:26" ht="13.25" customHeight="1">
      <c r="A8" s="101" t="s">
        <v>29</v>
      </c>
      <c r="B8" s="30">
        <v>4050</v>
      </c>
      <c r="C8" s="30"/>
      <c r="D8" s="39"/>
      <c r="E8" s="30"/>
      <c r="F8" s="134" t="s">
        <v>136</v>
      </c>
      <c r="H8" s="38">
        <f t="shared" si="0"/>
        <v>0.1000517248808013</v>
      </c>
      <c r="I8" s="38"/>
      <c r="J8" s="38"/>
      <c r="K8" s="38"/>
      <c r="L8" s="31"/>
      <c r="M8" s="31"/>
    </row>
    <row r="9" spans="1:26" ht="13.25" customHeight="1">
      <c r="A9" s="26" t="s">
        <v>4</v>
      </c>
      <c r="B9" s="27">
        <f>B7-B8</f>
        <v>3519.5846413671024</v>
      </c>
      <c r="C9" s="27"/>
      <c r="D9" s="27"/>
      <c r="E9" s="27"/>
      <c r="F9" s="6"/>
      <c r="H9" s="28">
        <f t="shared" si="0"/>
        <v>8.6948275119198767E-2</v>
      </c>
      <c r="I9" s="28"/>
      <c r="J9" s="28"/>
      <c r="K9" s="28"/>
    </row>
    <row r="10" spans="1:26" ht="13.25" customHeight="1">
      <c r="A10" s="29" t="s">
        <v>5</v>
      </c>
      <c r="B10" s="30">
        <v>1560</v>
      </c>
      <c r="C10" s="30"/>
      <c r="D10" s="30"/>
      <c r="E10" s="30"/>
      <c r="F10" s="9" t="s">
        <v>215</v>
      </c>
      <c r="H10" s="32">
        <f t="shared" si="0"/>
        <v>3.8538442176308647E-2</v>
      </c>
      <c r="I10" s="32"/>
      <c r="J10" s="32"/>
      <c r="K10" s="32"/>
    </row>
    <row r="11" spans="1:26" ht="13.25" customHeight="1">
      <c r="A11" s="34" t="s">
        <v>81</v>
      </c>
      <c r="B11" s="35">
        <f>B9-B10</f>
        <v>1959.5846413671024</v>
      </c>
      <c r="C11" s="35"/>
      <c r="D11" s="36"/>
      <c r="E11" s="35"/>
      <c r="F11" s="6"/>
      <c r="H11" s="28">
        <f t="shared" si="0"/>
        <v>4.8409832942890127E-2</v>
      </c>
      <c r="I11" s="28"/>
      <c r="J11" s="28"/>
      <c r="K11" s="28"/>
    </row>
    <row r="12" spans="1:26" ht="13.25" customHeight="1">
      <c r="A12" s="34" t="s">
        <v>17</v>
      </c>
      <c r="B12" s="27">
        <v>0</v>
      </c>
      <c r="C12" s="27"/>
      <c r="D12" s="37"/>
      <c r="E12" s="27"/>
      <c r="F12" s="41"/>
      <c r="H12" s="28"/>
      <c r="I12" s="28"/>
      <c r="J12" s="28"/>
      <c r="K12" s="28"/>
    </row>
    <row r="13" spans="1:26" ht="13.25" customHeight="1">
      <c r="A13" s="29" t="s">
        <v>82</v>
      </c>
      <c r="B13" s="30">
        <v>829</v>
      </c>
      <c r="C13" s="30"/>
      <c r="D13" s="37"/>
      <c r="E13" s="30"/>
      <c r="F13" s="9" t="s">
        <v>216</v>
      </c>
      <c r="H13" s="32">
        <f>B13/B$3</f>
        <v>2.0479723438564017E-2</v>
      </c>
      <c r="I13" s="32"/>
      <c r="J13" s="32"/>
      <c r="K13" s="32"/>
    </row>
    <row r="14" spans="1:26" ht="13.25" customHeight="1">
      <c r="A14" s="79" t="s">
        <v>8</v>
      </c>
      <c r="B14" s="35">
        <f>B11+B12-B13</f>
        <v>1130.5846413671024</v>
      </c>
      <c r="C14" s="35"/>
      <c r="D14" s="35"/>
      <c r="E14" s="35"/>
      <c r="F14" s="41"/>
      <c r="H14" s="28">
        <f>B14/B$3</f>
        <v>2.7930109504326107E-2</v>
      </c>
      <c r="I14" s="28"/>
      <c r="J14" s="28"/>
      <c r="K14" s="28"/>
    </row>
    <row r="15" spans="1:26" ht="13.25" customHeight="1">
      <c r="A15" s="29" t="s">
        <v>9</v>
      </c>
      <c r="B15" s="30">
        <f>B14*B102</f>
        <v>282.64616034177561</v>
      </c>
      <c r="C15" s="30"/>
      <c r="D15" s="30"/>
      <c r="E15" s="30"/>
      <c r="F15" s="134" t="s">
        <v>139</v>
      </c>
      <c r="H15" s="32">
        <f>B15/B$3</f>
        <v>6.9825273760815267E-3</v>
      </c>
      <c r="I15" s="32"/>
      <c r="J15" s="32"/>
      <c r="K15" s="32"/>
    </row>
    <row r="16" spans="1:26" ht="13.25" customHeight="1">
      <c r="A16" s="4" t="s">
        <v>120</v>
      </c>
      <c r="B16" s="30">
        <f>B14-B15</f>
        <v>847.93848102532684</v>
      </c>
      <c r="C16" s="30"/>
      <c r="D16" s="30"/>
      <c r="E16" s="30"/>
      <c r="F16" s="41"/>
      <c r="H16" s="28">
        <f>B16/B$3</f>
        <v>2.0947582128244581E-2</v>
      </c>
      <c r="I16" s="28"/>
      <c r="J16" s="28"/>
      <c r="K16" s="28"/>
    </row>
    <row r="17" spans="1:10" ht="13.25" customHeight="1">
      <c r="E17" s="20"/>
    </row>
    <row r="18" spans="1:10" ht="13.25" customHeight="1" thickBot="1">
      <c r="A18" s="42" t="s">
        <v>83</v>
      </c>
      <c r="B18" s="43"/>
      <c r="C18" s="138"/>
      <c r="D18" s="139"/>
      <c r="E18" s="138"/>
      <c r="F18" s="45"/>
      <c r="G18" s="45"/>
      <c r="I18" s="23"/>
    </row>
    <row r="19" spans="1:10" ht="13.25" customHeight="1">
      <c r="A19" s="46" t="s">
        <v>84</v>
      </c>
      <c r="B19" s="47">
        <v>0.23</v>
      </c>
      <c r="C19" s="47">
        <f>C93</f>
        <v>0.2</v>
      </c>
      <c r="D19" s="47">
        <f>D93</f>
        <v>0.2</v>
      </c>
      <c r="E19" s="47">
        <f>E93</f>
        <v>0.1</v>
      </c>
      <c r="F19" s="45"/>
      <c r="G19" s="45"/>
      <c r="I19" s="23"/>
    </row>
    <row r="20" spans="1:10" ht="13.25" customHeight="1">
      <c r="A20" s="46" t="s">
        <v>19</v>
      </c>
      <c r="B20" s="48">
        <v>0.18700000000000006</v>
      </c>
      <c r="C20" s="48"/>
      <c r="D20" s="48"/>
      <c r="E20" s="48"/>
      <c r="F20" s="45"/>
      <c r="G20" s="45"/>
    </row>
    <row r="21" spans="1:10" ht="13.25" customHeight="1">
      <c r="A21" s="9" t="s">
        <v>85</v>
      </c>
      <c r="B21" s="10">
        <v>0.1000517248808013</v>
      </c>
      <c r="C21" s="10"/>
      <c r="D21" s="10"/>
      <c r="E21" s="10"/>
      <c r="F21" s="45"/>
      <c r="G21" s="45"/>
    </row>
    <row r="22" spans="1:10" ht="13.25" customHeight="1">
      <c r="A22" s="11" t="s">
        <v>86</v>
      </c>
      <c r="B22" s="10">
        <v>2.2727272727272707E-2</v>
      </c>
      <c r="C22" s="10"/>
      <c r="D22" s="10"/>
      <c r="E22" s="10"/>
      <c r="F22" s="45"/>
      <c r="G22" s="45"/>
    </row>
    <row r="23" spans="1:10" ht="13.25" customHeight="1">
      <c r="A23" s="46" t="s">
        <v>28</v>
      </c>
      <c r="B23" s="48">
        <v>8.6948275119198767E-2</v>
      </c>
      <c r="C23" s="48"/>
      <c r="D23" s="10"/>
      <c r="E23" s="10"/>
      <c r="F23" s="45"/>
      <c r="G23" s="45"/>
    </row>
    <row r="24" spans="1:10" ht="13.25" customHeight="1">
      <c r="A24" s="92" t="s">
        <v>30</v>
      </c>
      <c r="B24" s="47">
        <v>2.0947706515230907E-2</v>
      </c>
      <c r="C24" s="47"/>
      <c r="D24" s="10"/>
      <c r="E24" s="10"/>
      <c r="F24" s="45"/>
      <c r="G24" s="45"/>
      <c r="J24" s="45"/>
    </row>
    <row r="25" spans="1:10" ht="13.25" customHeight="1">
      <c r="A25" s="92" t="s">
        <v>32</v>
      </c>
      <c r="B25" s="48">
        <v>3.4551482502493562E-2</v>
      </c>
      <c r="C25" s="48"/>
      <c r="D25" s="48"/>
      <c r="E25" s="48"/>
      <c r="F25" s="45"/>
      <c r="G25" s="45"/>
      <c r="J25" s="45"/>
    </row>
    <row r="26" spans="1:10" ht="13.25" customHeight="1">
      <c r="A26" s="92" t="s">
        <v>244</v>
      </c>
      <c r="B26" s="48">
        <v>5.4406438558900573E-2</v>
      </c>
      <c r="C26" s="48"/>
      <c r="D26" s="48"/>
      <c r="E26" s="48"/>
      <c r="F26" s="45"/>
      <c r="G26" s="45"/>
      <c r="J26" s="45"/>
    </row>
    <row r="27" spans="1:10" ht="13.25" customHeight="1">
      <c r="A27" s="46" t="s">
        <v>18</v>
      </c>
      <c r="B27" s="93">
        <v>7.8E-2</v>
      </c>
      <c r="C27" s="93"/>
      <c r="D27" s="93"/>
      <c r="E27" s="93"/>
      <c r="F27" s="45"/>
      <c r="G27" s="45"/>
      <c r="J27" s="45"/>
    </row>
    <row r="28" spans="1:10" ht="13.25" customHeight="1">
      <c r="A28" s="46" t="s">
        <v>128</v>
      </c>
      <c r="B28" s="49">
        <v>2.363812437447558</v>
      </c>
      <c r="C28" s="49"/>
      <c r="D28" s="49"/>
      <c r="E28" s="49"/>
      <c r="F28" s="45"/>
      <c r="G28" s="45"/>
      <c r="J28" s="45"/>
    </row>
    <row r="29" spans="1:10" ht="13.25" customHeight="1">
      <c r="A29" s="46" t="s">
        <v>154</v>
      </c>
      <c r="B29" s="142">
        <f>B24/(B76-B24)</f>
        <v>4.2419297265137712E-2</v>
      </c>
      <c r="C29" s="142"/>
      <c r="D29" s="142"/>
      <c r="E29" s="142"/>
      <c r="F29" s="45"/>
      <c r="G29" s="45"/>
      <c r="J29" s="45"/>
    </row>
    <row r="30" spans="1:10" ht="13.25" customHeight="1">
      <c r="A30" s="46"/>
      <c r="B30" s="50"/>
      <c r="C30" s="50"/>
      <c r="D30" s="50"/>
      <c r="E30" s="45"/>
      <c r="F30" s="45"/>
      <c r="G30" s="45"/>
    </row>
    <row r="31" spans="1:10" ht="13.25" customHeight="1">
      <c r="A31" s="46"/>
      <c r="B31" s="50"/>
      <c r="C31" s="50"/>
      <c r="D31" s="50"/>
      <c r="E31" s="45"/>
      <c r="F31" s="45"/>
      <c r="G31" s="45"/>
    </row>
    <row r="32" spans="1:10" ht="13.25" customHeight="1">
      <c r="A32" s="19" t="s">
        <v>87</v>
      </c>
      <c r="B32" s="110" t="s">
        <v>107</v>
      </c>
      <c r="C32" s="111"/>
      <c r="D32" s="112" t="s">
        <v>108</v>
      </c>
      <c r="E32" s="113"/>
      <c r="F32" s="109" t="s">
        <v>23</v>
      </c>
    </row>
    <row r="33" spans="1:7" ht="13.25" customHeight="1" thickBot="1">
      <c r="A33" s="145" t="s">
        <v>156</v>
      </c>
      <c r="B33" s="116">
        <f>B2</f>
        <v>2010</v>
      </c>
      <c r="C33" s="117">
        <f>C2</f>
        <v>2011</v>
      </c>
      <c r="D33" s="118">
        <f>D2</f>
        <v>2012</v>
      </c>
      <c r="E33" s="119">
        <f>E2</f>
        <v>2013</v>
      </c>
      <c r="F33" s="52" t="s">
        <v>141</v>
      </c>
      <c r="G33" s="135" t="s">
        <v>26</v>
      </c>
    </row>
    <row r="34" spans="1:7" ht="13.25" customHeight="1">
      <c r="A34" s="26" t="s">
        <v>11</v>
      </c>
      <c r="B34" s="27">
        <v>120</v>
      </c>
      <c r="C34" s="27"/>
      <c r="D34" s="27"/>
      <c r="E34" s="27"/>
      <c r="F34" s="53"/>
      <c r="G34" s="46" t="s">
        <v>142</v>
      </c>
    </row>
    <row r="35" spans="1:7" ht="13.25" customHeight="1">
      <c r="A35" s="26" t="s">
        <v>12</v>
      </c>
      <c r="B35" s="27">
        <v>16902.863450666671</v>
      </c>
      <c r="C35" s="27"/>
      <c r="D35" s="27"/>
      <c r="E35" s="27"/>
      <c r="F35" s="53"/>
      <c r="G35" s="46" t="s">
        <v>143</v>
      </c>
    </row>
    <row r="36" spans="1:7" ht="13.25" customHeight="1">
      <c r="A36" s="26" t="s">
        <v>13</v>
      </c>
      <c r="B36" s="27">
        <v>10779.629728824</v>
      </c>
      <c r="C36" s="27"/>
      <c r="D36" s="27"/>
      <c r="E36" s="27"/>
      <c r="F36" s="53"/>
      <c r="G36" s="46" t="s">
        <v>143</v>
      </c>
    </row>
    <row r="37" spans="1:7" ht="13.25" customHeight="1">
      <c r="A37" s="40" t="s">
        <v>109</v>
      </c>
      <c r="B37" s="35">
        <v>27802.493179490673</v>
      </c>
      <c r="C37" s="35"/>
      <c r="D37" s="35"/>
      <c r="E37" s="35"/>
      <c r="F37" s="53"/>
    </row>
    <row r="38" spans="1:7" ht="13.25" customHeight="1">
      <c r="A38" s="29" t="s">
        <v>110</v>
      </c>
      <c r="B38" s="30">
        <v>15060</v>
      </c>
      <c r="C38" s="30"/>
      <c r="D38" s="30"/>
      <c r="E38" s="30"/>
      <c r="F38" s="53"/>
      <c r="G38" s="46" t="s">
        <v>145</v>
      </c>
    </row>
    <row r="39" spans="1:7" ht="13.25" customHeight="1">
      <c r="A39" s="29" t="s">
        <v>88</v>
      </c>
      <c r="B39" s="54">
        <v>42862.493179490673</v>
      </c>
      <c r="C39" s="54"/>
      <c r="D39" s="54"/>
      <c r="E39" s="54"/>
      <c r="F39" s="53"/>
    </row>
    <row r="40" spans="1:7" ht="13.25" customHeight="1">
      <c r="B40" s="20" t="s">
        <v>51</v>
      </c>
      <c r="D40" s="20" t="s">
        <v>51</v>
      </c>
      <c r="E40" s="20" t="s">
        <v>51</v>
      </c>
      <c r="F40" s="137"/>
    </row>
    <row r="41" spans="1:7" ht="13.25" customHeight="1">
      <c r="A41" s="19" t="s">
        <v>89</v>
      </c>
      <c r="B41" s="55"/>
      <c r="E41" s="20"/>
      <c r="F41" s="137"/>
    </row>
    <row r="42" spans="1:7" ht="13.25" customHeight="1">
      <c r="A42" s="40" t="s">
        <v>14</v>
      </c>
      <c r="B42" s="35">
        <v>4971.551975010253</v>
      </c>
      <c r="C42" s="35"/>
      <c r="D42" s="35"/>
      <c r="E42" s="35"/>
      <c r="F42" s="53"/>
      <c r="G42" s="46" t="s">
        <v>144</v>
      </c>
    </row>
    <row r="43" spans="1:7" ht="13.25" customHeight="1">
      <c r="A43" s="26" t="s">
        <v>16</v>
      </c>
      <c r="B43" s="27">
        <v>962.29121850000013</v>
      </c>
      <c r="C43" s="27"/>
      <c r="D43" s="27"/>
      <c r="E43" s="27"/>
      <c r="F43" s="53"/>
      <c r="G43" s="46" t="s">
        <v>151</v>
      </c>
    </row>
    <row r="44" spans="1:7" ht="13.25" customHeight="1">
      <c r="A44" s="56" t="s">
        <v>121</v>
      </c>
      <c r="B44" s="27">
        <v>911.13637413739866</v>
      </c>
      <c r="C44" s="27"/>
      <c r="D44" s="27"/>
      <c r="E44" s="27"/>
      <c r="F44" s="53"/>
      <c r="G44" s="46" t="s">
        <v>151</v>
      </c>
    </row>
    <row r="45" spans="1:7" ht="13.25" customHeight="1">
      <c r="A45" s="29" t="s">
        <v>90</v>
      </c>
      <c r="B45" s="27">
        <v>9278.1190586570447</v>
      </c>
      <c r="C45" s="27"/>
      <c r="D45" s="27"/>
      <c r="E45" s="27"/>
      <c r="F45" s="53"/>
      <c r="G45" s="46" t="s">
        <v>111</v>
      </c>
    </row>
    <row r="46" spans="1:7" ht="13.25" customHeight="1">
      <c r="A46" s="96" t="s">
        <v>124</v>
      </c>
      <c r="B46" s="35">
        <v>16123.098626304698</v>
      </c>
      <c r="C46" s="36"/>
      <c r="D46" s="35"/>
      <c r="E46" s="35"/>
      <c r="F46" s="53"/>
      <c r="G46" s="46"/>
    </row>
    <row r="47" spans="1:7" ht="13.25" customHeight="1">
      <c r="A47" s="34" t="s">
        <v>91</v>
      </c>
      <c r="B47" s="27">
        <v>1350</v>
      </c>
      <c r="C47" s="37"/>
      <c r="D47" s="27"/>
      <c r="E47" s="27"/>
      <c r="F47" s="53"/>
      <c r="G47" s="46" t="s">
        <v>152</v>
      </c>
    </row>
    <row r="48" spans="1:7" ht="13.25" customHeight="1">
      <c r="A48" s="95" t="s">
        <v>123</v>
      </c>
      <c r="B48" s="27">
        <v>24541.451037092091</v>
      </c>
      <c r="C48" s="37"/>
      <c r="D48" s="27"/>
      <c r="E48" s="27"/>
      <c r="F48" s="53"/>
      <c r="G48" s="46" t="s">
        <v>153</v>
      </c>
    </row>
    <row r="49" spans="1:7" ht="13.25" customHeight="1">
      <c r="A49" s="80" t="s">
        <v>92</v>
      </c>
      <c r="B49" s="27">
        <v>847.9435160938898</v>
      </c>
      <c r="C49" s="37"/>
      <c r="D49" s="27"/>
      <c r="E49" s="27"/>
      <c r="F49" s="53"/>
      <c r="G49" s="46"/>
    </row>
    <row r="50" spans="1:7" ht="13.25" customHeight="1">
      <c r="A50" s="97" t="s">
        <v>122</v>
      </c>
      <c r="B50" s="30">
        <v>25389.394553185979</v>
      </c>
      <c r="C50" s="39"/>
      <c r="D50" s="30"/>
      <c r="E50" s="30"/>
      <c r="F50" s="53"/>
    </row>
    <row r="51" spans="1:7" ht="13.25" customHeight="1">
      <c r="A51" s="57" t="s">
        <v>15</v>
      </c>
      <c r="B51" s="54">
        <v>42862.493179490673</v>
      </c>
      <c r="C51" s="54"/>
      <c r="D51" s="54"/>
      <c r="E51" s="54"/>
      <c r="F51" s="137"/>
    </row>
    <row r="52" spans="1:7" ht="13.25" customHeight="1">
      <c r="A52" s="58"/>
      <c r="B52" s="37"/>
      <c r="C52" s="37"/>
      <c r="D52" s="37"/>
      <c r="E52" s="37"/>
    </row>
    <row r="53" spans="1:7" ht="13.25" customHeight="1">
      <c r="A53" s="46" t="s">
        <v>25</v>
      </c>
      <c r="B53" s="69">
        <v>25378.960968504001</v>
      </c>
      <c r="C53" s="69"/>
      <c r="D53" s="69"/>
      <c r="E53" s="69"/>
      <c r="F53" s="70"/>
    </row>
    <row r="54" spans="1:7" ht="13.5" customHeight="1">
      <c r="A54" s="46" t="s">
        <v>126</v>
      </c>
      <c r="B54" s="69">
        <v>0</v>
      </c>
      <c r="C54" s="69"/>
      <c r="D54" s="69"/>
      <c r="E54" s="69"/>
      <c r="F54" s="45"/>
    </row>
    <row r="55" spans="1:7" ht="13.5" customHeight="1">
      <c r="A55" s="61"/>
      <c r="B55" s="59"/>
      <c r="C55" s="59"/>
      <c r="D55" s="59"/>
      <c r="E55" s="59"/>
      <c r="F55" s="98" t="s">
        <v>23</v>
      </c>
    </row>
    <row r="56" spans="1:7" ht="15" customHeight="1" thickBot="1">
      <c r="A56" s="62" t="s">
        <v>93</v>
      </c>
      <c r="B56" s="63">
        <f>B2</f>
        <v>2010</v>
      </c>
      <c r="C56" s="63">
        <f>C2</f>
        <v>2011</v>
      </c>
      <c r="D56" s="63">
        <f>D2</f>
        <v>2012</v>
      </c>
      <c r="E56" s="63">
        <f>E2</f>
        <v>2013</v>
      </c>
      <c r="F56" s="52" t="str">
        <f>F33</f>
        <v>2010-13</v>
      </c>
    </row>
    <row r="57" spans="1:7" ht="13.25" customHeight="1">
      <c r="A57" s="46" t="s">
        <v>94</v>
      </c>
      <c r="B57" s="64">
        <f>B34-B113</f>
        <v>120</v>
      </c>
      <c r="C57" s="64"/>
      <c r="D57" s="64"/>
      <c r="E57" s="64"/>
      <c r="F57" s="53"/>
    </row>
    <row r="58" spans="1:7" ht="13.25" customHeight="1">
      <c r="A58" s="65" t="s">
        <v>95</v>
      </c>
      <c r="B58" s="66">
        <f>B113+B35+B36-B42-B43-B44</f>
        <v>20837.513611843024</v>
      </c>
      <c r="C58" s="66"/>
      <c r="D58" s="66"/>
      <c r="E58" s="66"/>
      <c r="F58" s="53"/>
    </row>
    <row r="59" spans="1:7" ht="13.25" customHeight="1">
      <c r="A59" s="65" t="s">
        <v>96</v>
      </c>
      <c r="B59" s="67">
        <f>B38</f>
        <v>15060</v>
      </c>
      <c r="C59" s="67"/>
      <c r="D59" s="67"/>
      <c r="E59" s="67"/>
      <c r="F59" s="53"/>
    </row>
    <row r="60" spans="1:7" ht="13.25" customHeight="1">
      <c r="A60" s="65" t="s">
        <v>125</v>
      </c>
      <c r="B60" s="66">
        <f>B57+B58+B59</f>
        <v>36017.513611843024</v>
      </c>
      <c r="C60" s="66"/>
      <c r="D60" s="66"/>
      <c r="E60" s="66"/>
      <c r="F60" s="53"/>
    </row>
    <row r="61" spans="1:7" ht="13.25" customHeight="1">
      <c r="A61" s="65"/>
      <c r="B61" s="66"/>
      <c r="C61" s="66"/>
      <c r="D61" s="66"/>
      <c r="E61" s="66"/>
      <c r="F61" s="53"/>
    </row>
    <row r="62" spans="1:7" ht="13.25" customHeight="1">
      <c r="A62" s="65" t="s">
        <v>97</v>
      </c>
      <c r="B62" s="66">
        <f>B45+B47</f>
        <v>10628.119058657045</v>
      </c>
      <c r="C62" s="66"/>
      <c r="D62" s="66"/>
      <c r="E62" s="66"/>
      <c r="F62" s="53"/>
    </row>
    <row r="63" spans="1:7" ht="13.25" customHeight="1">
      <c r="A63" s="65" t="s">
        <v>31</v>
      </c>
      <c r="B63" s="67">
        <f>B50</f>
        <v>25389.394553185979</v>
      </c>
      <c r="C63" s="67"/>
      <c r="D63" s="67"/>
      <c r="E63" s="67"/>
      <c r="F63" s="53"/>
    </row>
    <row r="64" spans="1:7" ht="13.25" customHeight="1">
      <c r="A64" s="65" t="s">
        <v>21</v>
      </c>
      <c r="B64" s="66">
        <f>B62+B63</f>
        <v>36017.513611843024</v>
      </c>
      <c r="C64" s="66"/>
      <c r="D64" s="66"/>
      <c r="E64" s="66"/>
      <c r="F64" s="53"/>
    </row>
    <row r="65" spans="1:6" ht="13.25" customHeight="1">
      <c r="A65" s="65"/>
      <c r="B65" s="66"/>
      <c r="C65" s="66"/>
      <c r="D65" s="66"/>
      <c r="E65" s="66"/>
      <c r="F65" s="53"/>
    </row>
    <row r="66" spans="1:6" ht="13.25" customHeight="1" thickBot="1">
      <c r="A66" s="62" t="s">
        <v>98</v>
      </c>
      <c r="B66" s="68"/>
      <c r="C66" s="68"/>
      <c r="D66" s="68"/>
      <c r="E66" s="68"/>
      <c r="F66" s="53"/>
    </row>
    <row r="67" spans="1:6" ht="13.25" customHeight="1">
      <c r="A67" s="46" t="s">
        <v>20</v>
      </c>
      <c r="B67" s="69">
        <f>B58</f>
        <v>20837.513611843024</v>
      </c>
      <c r="C67" s="69"/>
      <c r="D67" s="69"/>
      <c r="E67" s="69"/>
      <c r="F67" s="53"/>
    </row>
    <row r="68" spans="1:6" ht="13.25" customHeight="1">
      <c r="A68" s="46" t="s">
        <v>24</v>
      </c>
      <c r="B68" s="67">
        <f>B47+B50-B38</f>
        <v>11679.394553185979</v>
      </c>
      <c r="C68" s="67"/>
      <c r="D68" s="67"/>
      <c r="E68" s="67"/>
      <c r="F68" s="53"/>
    </row>
    <row r="69" spans="1:6" ht="13.25" customHeight="1">
      <c r="A69" s="44" t="s">
        <v>130</v>
      </c>
      <c r="B69" s="66">
        <f>B68-B67</f>
        <v>-9158.1190586570447</v>
      </c>
      <c r="C69" s="66"/>
      <c r="D69" s="66"/>
      <c r="E69" s="66"/>
      <c r="F69" s="53"/>
    </row>
    <row r="70" spans="1:6" ht="13.25" customHeight="1">
      <c r="A70" s="44" t="s">
        <v>99</v>
      </c>
      <c r="B70" s="69"/>
      <c r="C70" s="69"/>
      <c r="D70" s="69"/>
      <c r="E70" s="69"/>
    </row>
    <row r="71" spans="1:6" ht="13.25" customHeight="1">
      <c r="B71" s="59"/>
      <c r="C71" s="59"/>
      <c r="D71" s="59"/>
      <c r="E71" s="59"/>
    </row>
    <row r="72" spans="1:6" ht="13.25" customHeight="1" thickBot="1">
      <c r="A72" s="62" t="s">
        <v>100</v>
      </c>
      <c r="E72" s="20"/>
    </row>
    <row r="73" spans="1:6" ht="13.25" customHeight="1">
      <c r="A73" s="46" t="s">
        <v>101</v>
      </c>
      <c r="B73" s="69">
        <f>B35/B3*365</f>
        <v>152.41324319439667</v>
      </c>
      <c r="C73" s="69"/>
      <c r="D73" s="69"/>
      <c r="E73" s="69"/>
      <c r="F73" s="70"/>
    </row>
    <row r="74" spans="1:6" ht="13.25" customHeight="1">
      <c r="A74" s="46" t="s">
        <v>102</v>
      </c>
      <c r="B74" s="69">
        <f>B36/B4*365</f>
        <v>162</v>
      </c>
      <c r="C74" s="69"/>
      <c r="D74" s="69"/>
      <c r="E74" s="69"/>
      <c r="F74" s="70"/>
    </row>
    <row r="75" spans="1:6" ht="13.25" customHeight="1">
      <c r="A75" s="46" t="s">
        <v>103</v>
      </c>
      <c r="B75" s="69">
        <f>B42/B53*365</f>
        <v>71.500818064645429</v>
      </c>
      <c r="C75" s="69"/>
      <c r="D75" s="69"/>
      <c r="E75" s="69"/>
    </row>
    <row r="76" spans="1:6" ht="13.25" customHeight="1">
      <c r="A76" s="46" t="s">
        <v>104</v>
      </c>
      <c r="B76" s="47">
        <f>B67/B3</f>
        <v>0.5147726368128569</v>
      </c>
      <c r="C76" s="47"/>
      <c r="D76" s="47"/>
      <c r="E76" s="47"/>
    </row>
    <row r="77" spans="1:6" ht="13.25" customHeight="1">
      <c r="A77" s="46" t="s">
        <v>105</v>
      </c>
      <c r="B77" s="71">
        <f>B62/B9</f>
        <v>3.0197083297104039</v>
      </c>
      <c r="C77" s="71"/>
      <c r="D77" s="71"/>
      <c r="E77" s="71"/>
    </row>
    <row r="78" spans="1:6" ht="13.25" customHeight="1">
      <c r="A78" s="46" t="s">
        <v>129</v>
      </c>
      <c r="B78" s="100">
        <f>B62/B16</f>
        <v>12.534068563329651</v>
      </c>
      <c r="C78" s="100"/>
      <c r="D78" s="100"/>
      <c r="E78" s="100"/>
    </row>
    <row r="79" spans="1:6" ht="13.25" customHeight="1">
      <c r="A79" s="46"/>
      <c r="B79" s="100"/>
      <c r="C79" s="100"/>
      <c r="D79" s="100"/>
      <c r="E79" s="100"/>
    </row>
    <row r="80" spans="1:6" ht="13.25" customHeight="1">
      <c r="A80" s="41" t="s">
        <v>131</v>
      </c>
      <c r="B80" s="108">
        <f t="shared" ref="B80:E81" si="1">B35/B$3</f>
        <v>0.41757052929971689</v>
      </c>
      <c r="C80" s="108" t="e">
        <f t="shared" si="1"/>
        <v>#DIV/0!</v>
      </c>
      <c r="D80" s="108" t="e">
        <f t="shared" si="1"/>
        <v>#DIV/0!</v>
      </c>
      <c r="E80" s="108" t="e">
        <f t="shared" si="1"/>
        <v>#DIV/0!</v>
      </c>
    </row>
    <row r="81" spans="1:11" ht="13.25" customHeight="1">
      <c r="A81" s="41" t="s">
        <v>132</v>
      </c>
      <c r="B81" s="108">
        <f t="shared" si="1"/>
        <v>0.26630136986301373</v>
      </c>
      <c r="C81" s="108" t="e">
        <f t="shared" si="1"/>
        <v>#DIV/0!</v>
      </c>
      <c r="D81" s="108" t="e">
        <f t="shared" si="1"/>
        <v>#DIV/0!</v>
      </c>
      <c r="E81" s="108" t="e">
        <f t="shared" si="1"/>
        <v>#DIV/0!</v>
      </c>
    </row>
    <row r="82" spans="1:11" ht="13.25" customHeight="1">
      <c r="A82" s="41" t="s">
        <v>27</v>
      </c>
      <c r="B82" s="108">
        <f>B42/B3</f>
        <v>0.12281786430477287</v>
      </c>
      <c r="C82" s="108" t="e">
        <f>C42/C3</f>
        <v>#DIV/0!</v>
      </c>
      <c r="D82" s="108" t="e">
        <f>D42/D3</f>
        <v>#DIV/0!</v>
      </c>
      <c r="E82" s="108" t="e">
        <f>E42/E3</f>
        <v>#DIV/0!</v>
      </c>
    </row>
    <row r="83" spans="1:11" ht="13.25" customHeight="1">
      <c r="A83" s="41" t="s">
        <v>146</v>
      </c>
      <c r="B83" s="108">
        <f>(B43+B44)/B3</f>
        <v>4.6281398045100966E-2</v>
      </c>
      <c r="C83" s="108" t="e">
        <f>(C43+C44)/C3</f>
        <v>#DIV/0!</v>
      </c>
      <c r="D83" s="108" t="e">
        <f>(D43+D44)/D3</f>
        <v>#DIV/0!</v>
      </c>
      <c r="E83" s="136" t="e">
        <f>(E43+E44)/E3</f>
        <v>#DIV/0!</v>
      </c>
    </row>
    <row r="84" spans="1:11" ht="13.25" customHeight="1">
      <c r="A84" s="41" t="s">
        <v>116</v>
      </c>
      <c r="B84" s="72">
        <f>B80+B81-B82-B83</f>
        <v>0.51477263681285679</v>
      </c>
      <c r="C84" s="72" t="e">
        <f>C80+C81-C82-C83</f>
        <v>#DIV/0!</v>
      </c>
      <c r="D84" s="72" t="e">
        <f>D80+D81-D82-D83</f>
        <v>#DIV/0!</v>
      </c>
      <c r="E84" s="72" t="e">
        <f>E80+E81-E82-E83</f>
        <v>#DIV/0!</v>
      </c>
    </row>
    <row r="85" spans="1:11" ht="13.25" customHeight="1">
      <c r="A85" s="46"/>
      <c r="B85" s="100"/>
      <c r="C85" s="100"/>
      <c r="D85" s="100"/>
      <c r="E85" s="100"/>
    </row>
    <row r="86" spans="1:11" ht="13.25" customHeight="1">
      <c r="A86" s="46"/>
      <c r="B86" s="100"/>
      <c r="C86" s="100"/>
      <c r="D86" s="100"/>
      <c r="E86" s="100"/>
    </row>
    <row r="87" spans="1:11" ht="13.25" customHeight="1">
      <c r="A87" s="46"/>
      <c r="B87" s="100"/>
      <c r="C87" s="100"/>
      <c r="D87" s="100"/>
      <c r="E87" s="100"/>
    </row>
    <row r="88" spans="1:11" ht="13.25" customHeight="1">
      <c r="A88" s="46"/>
      <c r="B88" s="100"/>
      <c r="C88" s="100"/>
      <c r="D88" s="100"/>
      <c r="E88" s="100"/>
    </row>
    <row r="89" spans="1:11" ht="11.25" customHeight="1">
      <c r="B89" s="72"/>
      <c r="C89" s="72"/>
      <c r="D89" s="72"/>
    </row>
    <row r="90" spans="1:11" ht="11.25" customHeight="1">
      <c r="A90" s="61" t="s">
        <v>70</v>
      </c>
      <c r="B90" s="59"/>
      <c r="D90" s="59"/>
    </row>
    <row r="91" spans="1:11" ht="11.25" customHeight="1">
      <c r="A91" s="61" t="s">
        <v>71</v>
      </c>
      <c r="B91" s="73"/>
      <c r="C91" s="73"/>
      <c r="D91" s="73"/>
    </row>
    <row r="92" spans="1:11" ht="11.25" customHeight="1">
      <c r="A92" s="61" t="s">
        <v>72</v>
      </c>
    </row>
    <row r="93" spans="1:11" ht="11.25" customHeight="1">
      <c r="A93" s="61" t="s">
        <v>10</v>
      </c>
      <c r="B93" s="122"/>
      <c r="C93" s="123">
        <v>0.2</v>
      </c>
      <c r="D93" s="123">
        <v>0.2</v>
      </c>
      <c r="E93" s="123">
        <v>0.1</v>
      </c>
      <c r="F93" s="83"/>
      <c r="G93" s="78"/>
      <c r="H93" s="78"/>
      <c r="I93" s="78"/>
      <c r="J93" s="78"/>
      <c r="K93" s="78"/>
    </row>
    <row r="94" spans="1:11" ht="11.25" customHeight="1">
      <c r="A94" s="61" t="s">
        <v>118</v>
      </c>
      <c r="B94" s="124">
        <v>0.6</v>
      </c>
      <c r="C94" s="124">
        <v>0.6</v>
      </c>
      <c r="D94" s="124">
        <v>0.6</v>
      </c>
      <c r="E94" s="124">
        <v>0.6</v>
      </c>
      <c r="F94" s="83"/>
      <c r="G94" s="78"/>
      <c r="H94" s="78"/>
      <c r="I94" s="78"/>
      <c r="J94" s="78"/>
      <c r="K94" s="78"/>
    </row>
    <row r="95" spans="1:11" ht="11.25" customHeight="1">
      <c r="A95" s="61" t="s">
        <v>73</v>
      </c>
      <c r="B95" s="125">
        <v>0.21299999999999999</v>
      </c>
      <c r="C95" s="125">
        <v>0.2</v>
      </c>
      <c r="D95" s="125">
        <v>0.2</v>
      </c>
      <c r="E95" s="125">
        <v>0.2</v>
      </c>
      <c r="F95" s="83"/>
      <c r="G95" s="78"/>
      <c r="H95" s="78"/>
      <c r="I95" s="78"/>
      <c r="J95" s="78"/>
      <c r="K95" s="78"/>
    </row>
    <row r="96" spans="1:11" ht="11.25" customHeight="1">
      <c r="A96" s="74" t="s">
        <v>106</v>
      </c>
      <c r="B96" s="125"/>
      <c r="C96" s="125"/>
      <c r="D96" s="125"/>
      <c r="E96" s="126"/>
      <c r="F96" s="83"/>
      <c r="G96" s="78"/>
      <c r="H96" s="78"/>
      <c r="I96" s="78"/>
      <c r="J96" s="78"/>
      <c r="K96" s="78"/>
    </row>
    <row r="97" spans="1:11" ht="11.25" customHeight="1">
      <c r="A97" s="22"/>
      <c r="B97" s="126"/>
      <c r="C97" s="126"/>
      <c r="D97" s="126"/>
      <c r="E97" s="126"/>
      <c r="F97" s="83"/>
      <c r="G97" s="78"/>
      <c r="H97" s="78"/>
      <c r="I97" s="78"/>
      <c r="J97" s="78"/>
      <c r="K97" s="78"/>
    </row>
    <row r="98" spans="1:11" ht="11.25" customHeight="1">
      <c r="A98" s="61" t="s">
        <v>119</v>
      </c>
      <c r="B98" s="127"/>
      <c r="C98" s="124">
        <v>9.8360655737705027E-2</v>
      </c>
      <c r="D98" s="124">
        <v>9.8360655737705027E-2</v>
      </c>
      <c r="E98" s="124">
        <v>9.8360655737705027E-2</v>
      </c>
      <c r="F98" s="83"/>
      <c r="G98" s="78"/>
      <c r="H98" s="78"/>
      <c r="I98" s="78"/>
      <c r="J98" s="78"/>
      <c r="K98" s="78"/>
    </row>
    <row r="99" spans="1:11" ht="11.25" customHeight="1">
      <c r="A99" s="61" t="s">
        <v>6</v>
      </c>
      <c r="B99" s="128">
        <v>7.8E-2</v>
      </c>
      <c r="C99" s="128">
        <v>0.08</v>
      </c>
      <c r="D99" s="128">
        <v>0.08</v>
      </c>
      <c r="E99" s="128">
        <v>0.08</v>
      </c>
      <c r="F99" s="86"/>
    </row>
    <row r="100" spans="1:11" ht="11.25" customHeight="1">
      <c r="A100" s="61" t="s">
        <v>137</v>
      </c>
      <c r="B100" s="125"/>
      <c r="C100" s="129"/>
      <c r="D100" s="129"/>
      <c r="E100" s="129"/>
      <c r="F100" s="86"/>
    </row>
    <row r="101" spans="1:11" ht="11.25" customHeight="1">
      <c r="A101" s="61" t="s">
        <v>138</v>
      </c>
      <c r="B101" s="125"/>
      <c r="C101" s="140">
        <v>1600</v>
      </c>
      <c r="D101" s="141">
        <v>1600</v>
      </c>
      <c r="E101" s="140">
        <v>1600</v>
      </c>
      <c r="F101" s="86"/>
    </row>
    <row r="102" spans="1:11" ht="11.25" customHeight="1">
      <c r="A102" s="61" t="s">
        <v>9</v>
      </c>
      <c r="B102" s="125">
        <v>0.25</v>
      </c>
      <c r="C102" s="129">
        <f>B102</f>
        <v>0.25</v>
      </c>
      <c r="D102" s="129">
        <f>C102</f>
        <v>0.25</v>
      </c>
      <c r="E102" s="129">
        <f>D102</f>
        <v>0.25</v>
      </c>
      <c r="F102" s="86"/>
    </row>
    <row r="103" spans="1:11" ht="11.25" customHeight="1">
      <c r="A103" s="61"/>
      <c r="B103" s="130"/>
      <c r="C103" s="131"/>
      <c r="D103" s="131"/>
      <c r="E103" s="126"/>
      <c r="F103" s="86"/>
    </row>
    <row r="104" spans="1:11" ht="11.25" customHeight="1">
      <c r="A104" s="61" t="s">
        <v>74</v>
      </c>
      <c r="B104" s="126"/>
      <c r="C104" s="126"/>
      <c r="D104" s="126"/>
      <c r="E104" s="126"/>
      <c r="F104" s="86"/>
    </row>
    <row r="105" spans="1:11" ht="11.25" customHeight="1">
      <c r="A105" s="61" t="s">
        <v>75</v>
      </c>
      <c r="B105" s="132">
        <v>152</v>
      </c>
      <c r="C105" s="132">
        <v>150</v>
      </c>
      <c r="D105" s="132">
        <v>150</v>
      </c>
      <c r="E105" s="132">
        <v>150</v>
      </c>
      <c r="F105" s="86"/>
    </row>
    <row r="106" spans="1:11" ht="11.25" customHeight="1">
      <c r="A106" s="61" t="s">
        <v>76</v>
      </c>
      <c r="B106" s="132">
        <v>162</v>
      </c>
      <c r="C106" s="132">
        <v>150</v>
      </c>
      <c r="D106" s="132">
        <v>150</v>
      </c>
      <c r="E106" s="132">
        <v>150</v>
      </c>
      <c r="F106" s="86"/>
    </row>
    <row r="107" spans="1:11" ht="11.25" customHeight="1">
      <c r="A107" s="75" t="s">
        <v>140</v>
      </c>
      <c r="B107" s="133"/>
      <c r="C107" s="133">
        <v>1600</v>
      </c>
      <c r="D107" s="133">
        <v>1600</v>
      </c>
      <c r="E107" s="133">
        <v>1600</v>
      </c>
      <c r="F107" s="86"/>
    </row>
    <row r="108" spans="1:11" ht="11.25" customHeight="1">
      <c r="A108" s="61" t="s">
        <v>77</v>
      </c>
      <c r="B108" s="132">
        <v>72</v>
      </c>
      <c r="C108" s="132">
        <v>70</v>
      </c>
      <c r="D108" s="132">
        <v>70</v>
      </c>
      <c r="E108" s="132">
        <v>70</v>
      </c>
      <c r="F108" s="86"/>
    </row>
    <row r="109" spans="1:11" ht="11.25" customHeight="1">
      <c r="A109" s="61" t="s">
        <v>149</v>
      </c>
      <c r="B109" s="132"/>
      <c r="C109" s="124">
        <v>0.02</v>
      </c>
      <c r="D109" s="124">
        <v>0.02</v>
      </c>
      <c r="E109" s="124">
        <v>0.02</v>
      </c>
      <c r="F109" s="86"/>
    </row>
    <row r="110" spans="1:11" ht="11.25" customHeight="1">
      <c r="A110" s="61" t="s">
        <v>150</v>
      </c>
      <c r="B110" s="132"/>
      <c r="C110" s="124">
        <v>0.02</v>
      </c>
      <c r="D110" s="124">
        <v>0.02</v>
      </c>
      <c r="E110" s="124">
        <v>0.02</v>
      </c>
      <c r="F110" s="86"/>
    </row>
    <row r="111" spans="1:11" ht="11.25" customHeight="1">
      <c r="A111" s="61" t="s">
        <v>78</v>
      </c>
      <c r="B111" s="133">
        <v>-150</v>
      </c>
      <c r="C111" s="133">
        <v>-150</v>
      </c>
      <c r="D111" s="133">
        <v>-150</v>
      </c>
      <c r="E111" s="133">
        <v>-150</v>
      </c>
      <c r="F111" s="86"/>
    </row>
    <row r="112" spans="1:11" ht="11.25" customHeight="1">
      <c r="A112" s="61" t="s">
        <v>235</v>
      </c>
      <c r="B112" s="133">
        <v>0</v>
      </c>
      <c r="C112" s="133">
        <v>0</v>
      </c>
      <c r="D112" s="133">
        <v>0</v>
      </c>
      <c r="E112" s="126"/>
      <c r="F112" s="86"/>
    </row>
    <row r="113" spans="1:7" ht="11.25" customHeight="1">
      <c r="A113" s="61" t="s">
        <v>79</v>
      </c>
      <c r="B113" s="133">
        <v>0</v>
      </c>
      <c r="C113" s="133">
        <v>0</v>
      </c>
      <c r="D113" s="133">
        <v>0</v>
      </c>
      <c r="E113" s="126"/>
      <c r="F113" s="86"/>
    </row>
    <row r="114" spans="1:7" ht="11.25" customHeight="1">
      <c r="B114" s="86"/>
      <c r="C114" s="86"/>
      <c r="D114" s="86"/>
      <c r="E114" s="86"/>
      <c r="F114" s="86"/>
    </row>
    <row r="115" spans="1:7" ht="11.25" customHeight="1">
      <c r="A115" s="22"/>
      <c r="B115" s="86"/>
      <c r="C115" s="86"/>
      <c r="D115" s="86"/>
      <c r="E115" s="86"/>
      <c r="F115" s="86"/>
    </row>
    <row r="116" spans="1:7" ht="11.25" customHeight="1">
      <c r="A116" s="22"/>
      <c r="B116" s="86"/>
      <c r="C116" s="86"/>
      <c r="D116" s="86"/>
      <c r="E116" s="86"/>
      <c r="F116" s="86"/>
      <c r="G116" s="106" t="s">
        <v>23</v>
      </c>
    </row>
    <row r="117" spans="1:7" ht="13.5" customHeight="1">
      <c r="A117" s="104" t="s">
        <v>93</v>
      </c>
      <c r="B117" s="105">
        <v>2006</v>
      </c>
      <c r="C117" s="105">
        <v>2007</v>
      </c>
      <c r="D117" s="105">
        <v>2008</v>
      </c>
      <c r="E117" s="105">
        <v>2009</v>
      </c>
      <c r="G117" s="107" t="s">
        <v>127</v>
      </c>
    </row>
    <row r="118" spans="1:7" ht="13.5" customHeight="1">
      <c r="A118" s="41" t="s">
        <v>94</v>
      </c>
      <c r="B118" s="76">
        <f t="shared" ref="B118:E120" si="2">B57/1000</f>
        <v>0.12</v>
      </c>
      <c r="C118" s="76">
        <f t="shared" si="2"/>
        <v>0</v>
      </c>
      <c r="D118" s="76">
        <f t="shared" si="2"/>
        <v>0</v>
      </c>
      <c r="E118" s="76">
        <f t="shared" si="2"/>
        <v>0</v>
      </c>
      <c r="G118" s="59" t="e">
        <f>#REF!-C118</f>
        <v>#REF!</v>
      </c>
    </row>
    <row r="119" spans="1:7" ht="13.5" customHeight="1">
      <c r="A119" s="58" t="s">
        <v>95</v>
      </c>
      <c r="B119" s="76">
        <f t="shared" si="2"/>
        <v>20.837513611843022</v>
      </c>
      <c r="C119" s="76">
        <f t="shared" si="2"/>
        <v>0</v>
      </c>
      <c r="D119" s="76">
        <f t="shared" si="2"/>
        <v>0</v>
      </c>
      <c r="E119" s="76">
        <f t="shared" si="2"/>
        <v>0</v>
      </c>
      <c r="G119" s="59" t="e">
        <f>#REF!-C119</f>
        <v>#REF!</v>
      </c>
    </row>
    <row r="120" spans="1:7" ht="13.5" customHeight="1">
      <c r="A120" s="58" t="s">
        <v>96</v>
      </c>
      <c r="B120" s="103">
        <f t="shared" si="2"/>
        <v>15.06</v>
      </c>
      <c r="C120" s="103">
        <f t="shared" si="2"/>
        <v>0</v>
      </c>
      <c r="D120" s="103">
        <f t="shared" si="2"/>
        <v>0</v>
      </c>
      <c r="E120" s="103">
        <f t="shared" si="2"/>
        <v>0</v>
      </c>
      <c r="G120" s="59" t="e">
        <f>#REF!-C120</f>
        <v>#REF!</v>
      </c>
    </row>
    <row r="121" spans="1:7" ht="13.5" customHeight="1">
      <c r="A121" s="58" t="s">
        <v>125</v>
      </c>
      <c r="B121" s="37">
        <f>B118+B119+B120</f>
        <v>36.017513611843022</v>
      </c>
      <c r="C121" s="37">
        <f>C118+C119+C120</f>
        <v>0</v>
      </c>
      <c r="D121" s="37">
        <f>D118+D119+D120</f>
        <v>0</v>
      </c>
      <c r="E121" s="37">
        <f>E118+E119+E120</f>
        <v>0</v>
      </c>
      <c r="G121" s="59"/>
    </row>
    <row r="122" spans="1:7" ht="13.5" customHeight="1">
      <c r="A122" s="58"/>
      <c r="B122" s="37"/>
      <c r="C122" s="37"/>
      <c r="D122" s="37"/>
      <c r="E122" s="37"/>
      <c r="G122" s="59"/>
    </row>
    <row r="123" spans="1:7" ht="13.5" customHeight="1">
      <c r="A123" s="58" t="s">
        <v>97</v>
      </c>
      <c r="B123" s="37">
        <f t="shared" ref="B123:E124" si="3">B62/1000</f>
        <v>10.628119058657045</v>
      </c>
      <c r="C123" s="37">
        <f t="shared" si="3"/>
        <v>0</v>
      </c>
      <c r="D123" s="37">
        <f t="shared" si="3"/>
        <v>0</v>
      </c>
      <c r="E123" s="37">
        <f t="shared" si="3"/>
        <v>0</v>
      </c>
      <c r="G123" s="59" t="e">
        <f>#REF!-C123</f>
        <v>#REF!</v>
      </c>
    </row>
    <row r="124" spans="1:7" ht="13.5" customHeight="1">
      <c r="A124" s="58" t="s">
        <v>31</v>
      </c>
      <c r="B124" s="39">
        <f t="shared" si="3"/>
        <v>25.38939455318598</v>
      </c>
      <c r="C124" s="39">
        <f t="shared" si="3"/>
        <v>0</v>
      </c>
      <c r="D124" s="39">
        <f t="shared" si="3"/>
        <v>0</v>
      </c>
      <c r="E124" s="39">
        <f t="shared" si="3"/>
        <v>0</v>
      </c>
      <c r="G124" s="59" t="e">
        <f>#REF!-C124</f>
        <v>#REF!</v>
      </c>
    </row>
    <row r="125" spans="1:7" ht="13.5" customHeight="1">
      <c r="A125" s="58" t="s">
        <v>21</v>
      </c>
      <c r="B125" s="37">
        <f>B123+B124</f>
        <v>36.017513611843029</v>
      </c>
      <c r="C125" s="37">
        <f>C123+C124</f>
        <v>0</v>
      </c>
      <c r="D125" s="37">
        <f>D123+D124</f>
        <v>0</v>
      </c>
      <c r="E125" s="37">
        <f>E123+E124</f>
        <v>0</v>
      </c>
      <c r="G125" s="20"/>
    </row>
    <row r="126" spans="1:7" ht="11.25" customHeight="1">
      <c r="A126" s="65"/>
      <c r="B126" s="66"/>
      <c r="C126" s="66"/>
      <c r="D126" s="66"/>
      <c r="E126" s="66"/>
      <c r="G126" s="69"/>
    </row>
    <row r="127" spans="1:7" ht="11.25" customHeight="1"/>
    <row r="128" spans="1:7" ht="11.25" customHeight="1">
      <c r="B128" s="86"/>
      <c r="C128" s="86"/>
      <c r="D128" s="86"/>
      <c r="E128" s="86"/>
      <c r="F128" s="86"/>
      <c r="G128" s="106" t="s">
        <v>23</v>
      </c>
    </row>
    <row r="129" spans="1:7" ht="12" thickBot="1">
      <c r="B129" s="105">
        <v>2006</v>
      </c>
      <c r="C129" s="105">
        <v>2007</v>
      </c>
      <c r="D129" s="105">
        <v>2008</v>
      </c>
      <c r="E129" s="105">
        <v>2009</v>
      </c>
      <c r="G129" s="102" t="s">
        <v>127</v>
      </c>
    </row>
    <row r="130" spans="1:7" ht="12">
      <c r="A130" s="46" t="s">
        <v>20</v>
      </c>
      <c r="B130" s="69">
        <f>B119</f>
        <v>20.837513611843022</v>
      </c>
      <c r="C130" s="69">
        <f>C119</f>
        <v>0</v>
      </c>
      <c r="D130" s="69">
        <f>D119</f>
        <v>0</v>
      </c>
      <c r="E130" s="69">
        <f>E119</f>
        <v>0</v>
      </c>
      <c r="G130" s="69" t="e">
        <f>#REF!-C130</f>
        <v>#REF!</v>
      </c>
    </row>
    <row r="131" spans="1:7" ht="12">
      <c r="A131" s="46" t="s">
        <v>24</v>
      </c>
      <c r="B131" s="67">
        <f>B68/1000</f>
        <v>11.679394553185979</v>
      </c>
      <c r="C131" s="67">
        <f>C68/1000</f>
        <v>0</v>
      </c>
      <c r="D131" s="67">
        <f>D68/1000</f>
        <v>0</v>
      </c>
      <c r="E131" s="67">
        <f>E68/1000</f>
        <v>0</v>
      </c>
      <c r="G131" s="69" t="e">
        <f>#REF!-C131</f>
        <v>#REF!</v>
      </c>
    </row>
    <row r="132" spans="1:7" ht="12">
      <c r="A132" s="44" t="s">
        <v>130</v>
      </c>
      <c r="B132" s="66">
        <f>B131-B130</f>
        <v>-9.1581190586570429</v>
      </c>
      <c r="C132" s="66">
        <f>C131-C130</f>
        <v>0</v>
      </c>
      <c r="D132" s="66">
        <f>D131-D130</f>
        <v>0</v>
      </c>
      <c r="E132" s="66">
        <f>E131-E130</f>
        <v>0</v>
      </c>
      <c r="G132" s="69" t="e">
        <f>#REF!-C132</f>
        <v>#REF!</v>
      </c>
    </row>
    <row r="133" spans="1:7" ht="12">
      <c r="A133" s="44" t="s">
        <v>99</v>
      </c>
      <c r="B133" s="69"/>
      <c r="C133" s="69"/>
      <c r="D133" s="69"/>
      <c r="E133" s="69"/>
      <c r="F133" s="53"/>
    </row>
    <row r="134" spans="1:7">
      <c r="C134" s="51"/>
      <c r="D134" s="51"/>
    </row>
    <row r="135" spans="1:7">
      <c r="C135" s="51"/>
      <c r="D135" s="51"/>
    </row>
  </sheetData>
  <phoneticPr fontId="19" type="noConversion"/>
  <printOptions headings="1" gridLines="1"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36"/>
  <sheetViews>
    <sheetView showGridLines="0" zoomScale="130" zoomScaleNormal="130" zoomScaleSheetLayoutView="140" workbookViewId="0"/>
  </sheetViews>
  <sheetFormatPr defaultColWidth="11.453125" defaultRowHeight="11.5"/>
  <cols>
    <col min="1" max="1" width="27.90625" style="41" customWidth="1"/>
    <col min="2" max="4" width="9.453125" style="20" customWidth="1"/>
    <col min="5" max="6" width="9.453125" style="22" customWidth="1"/>
    <col min="7" max="7" width="2.453125" style="22" customWidth="1"/>
    <col min="8" max="8" width="9.453125" style="22" customWidth="1"/>
    <col min="9" max="13" width="7.08984375" style="22" customWidth="1"/>
    <col min="14" max="16384" width="11.453125" style="22"/>
  </cols>
  <sheetData>
    <row r="1" spans="1:28" ht="15.65" customHeight="1">
      <c r="A1" s="19" t="s">
        <v>245</v>
      </c>
      <c r="C1" s="21"/>
      <c r="D1" s="21"/>
    </row>
    <row r="2" spans="1:28" ht="13.25" customHeight="1" thickBot="1">
      <c r="A2" s="145" t="s">
        <v>246</v>
      </c>
      <c r="B2" s="24">
        <v>2006</v>
      </c>
      <c r="C2" s="24">
        <f>B2+1</f>
        <v>2007</v>
      </c>
      <c r="D2" s="24">
        <f>C2+1</f>
        <v>2008</v>
      </c>
      <c r="E2" s="24">
        <f>D2+1</f>
        <v>2009</v>
      </c>
      <c r="F2" s="24">
        <f>E2+1</f>
        <v>2010</v>
      </c>
      <c r="I2" s="25">
        <f>B2</f>
        <v>2006</v>
      </c>
      <c r="J2" s="25">
        <f>C2</f>
        <v>2007</v>
      </c>
      <c r="K2" s="25">
        <f>D2</f>
        <v>2008</v>
      </c>
      <c r="L2" s="25">
        <f>E2</f>
        <v>2009</v>
      </c>
      <c r="M2" s="25">
        <f>F2</f>
        <v>2010</v>
      </c>
    </row>
    <row r="3" spans="1:28" ht="13.25" customHeight="1">
      <c r="A3" s="26" t="s">
        <v>247</v>
      </c>
      <c r="B3" s="27">
        <v>32850</v>
      </c>
      <c r="C3" s="27">
        <f>B3*(1+C93)</f>
        <v>43739.775000000001</v>
      </c>
      <c r="D3" s="27">
        <f>C3*(1+D93)</f>
        <v>43302.377249999998</v>
      </c>
      <c r="E3" s="27">
        <f>D3*(1+E93)</f>
        <v>32909.806709999997</v>
      </c>
      <c r="F3" s="27">
        <f>E3*(1+F93)</f>
        <v>40479.062253299999</v>
      </c>
      <c r="I3" s="28">
        <f>B3/B$3</f>
        <v>1</v>
      </c>
      <c r="J3" s="28">
        <f>C3/C$3</f>
        <v>1</v>
      </c>
      <c r="K3" s="28">
        <f>D3/D$3</f>
        <v>1</v>
      </c>
      <c r="L3" s="28">
        <f>E3/E$3</f>
        <v>1</v>
      </c>
      <c r="M3" s="28">
        <f>F3/F$3</f>
        <v>1</v>
      </c>
    </row>
    <row r="4" spans="1:28" ht="13.25" customHeight="1">
      <c r="A4" s="79" t="s">
        <v>248</v>
      </c>
      <c r="B4" s="27">
        <f>B3*B94</f>
        <v>17804.7</v>
      </c>
      <c r="C4" s="27">
        <f>C3*C94</f>
        <v>23182.080750000001</v>
      </c>
      <c r="D4" s="27">
        <f>D3*D94</f>
        <v>26111.333481749996</v>
      </c>
      <c r="E4" s="27">
        <f>E3*E94</f>
        <v>20206.621319939997</v>
      </c>
      <c r="F4" s="27">
        <f>F3*F94</f>
        <v>24287.437351979999</v>
      </c>
      <c r="I4" s="28">
        <f>B4/B3</f>
        <v>0.54200000000000004</v>
      </c>
      <c r="J4" s="28">
        <f>C4/C3</f>
        <v>0.53</v>
      </c>
      <c r="K4" s="28">
        <f>D4/D3</f>
        <v>0.60299999999999998</v>
      </c>
      <c r="L4" s="28">
        <f>E4/E3</f>
        <v>0.61399999999999999</v>
      </c>
      <c r="M4" s="28">
        <f>F4/F3</f>
        <v>0.6</v>
      </c>
    </row>
    <row r="5" spans="1:28" ht="13.25" customHeight="1">
      <c r="A5" s="79" t="s">
        <v>249</v>
      </c>
      <c r="B5" s="27">
        <f>B3*B95</f>
        <v>5715.9</v>
      </c>
      <c r="C5" s="27">
        <f>C3*C95</f>
        <v>6998.3640000000005</v>
      </c>
      <c r="D5" s="27">
        <f>D3*D95</f>
        <v>9266.708731499999</v>
      </c>
      <c r="E5" s="27">
        <f>E3*E95</f>
        <v>7075.6084426499992</v>
      </c>
      <c r="F5" s="27">
        <f>F3*F95</f>
        <v>8622.0402599528989</v>
      </c>
      <c r="I5" s="28">
        <f>B5/B3</f>
        <v>0.17399999999999999</v>
      </c>
      <c r="J5" s="28">
        <f>C5/C3</f>
        <v>0.16</v>
      </c>
      <c r="K5" s="28">
        <f>D5/D3</f>
        <v>0.214</v>
      </c>
      <c r="L5" s="28">
        <f>E5/E3</f>
        <v>0.215</v>
      </c>
      <c r="M5" s="28">
        <f>F5/F3</f>
        <v>0.21299999999999997</v>
      </c>
    </row>
    <row r="6" spans="1:28" s="33" customFormat="1" ht="13.25" customHeight="1">
      <c r="A6" s="29" t="s">
        <v>117</v>
      </c>
      <c r="B6" s="30">
        <f>B4+B5</f>
        <v>23520.6</v>
      </c>
      <c r="C6" s="30">
        <f>C4+C5</f>
        <v>30180.444750000002</v>
      </c>
      <c r="D6" s="30">
        <f>D4+D5</f>
        <v>35378.042213249995</v>
      </c>
      <c r="E6" s="30">
        <f>E4+E5</f>
        <v>27282.229762589996</v>
      </c>
      <c r="F6" s="30">
        <f>F4+F5</f>
        <v>32909.477611932896</v>
      </c>
      <c r="I6" s="32">
        <f t="shared" ref="I6:M11" si="0">B6/B$3</f>
        <v>0.71599999999999997</v>
      </c>
      <c r="J6" s="32">
        <f t="shared" si="0"/>
        <v>0.69000000000000006</v>
      </c>
      <c r="K6" s="32">
        <f t="shared" si="0"/>
        <v>0.81699999999999995</v>
      </c>
      <c r="L6" s="32">
        <f t="shared" si="0"/>
        <v>0.82899999999999996</v>
      </c>
      <c r="M6" s="32">
        <f t="shared" si="0"/>
        <v>0.81299999999999994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s="31" customFormat="1" ht="13.25" customHeight="1">
      <c r="A7" s="34" t="s">
        <v>250</v>
      </c>
      <c r="B7" s="35">
        <f>B3-B6</f>
        <v>9329.4000000000015</v>
      </c>
      <c r="C7" s="36">
        <f>C3-C6</f>
        <v>13559.330249999999</v>
      </c>
      <c r="D7" s="35">
        <f>D3-D6</f>
        <v>7924.3350367500025</v>
      </c>
      <c r="E7" s="35">
        <f>E3-E6</f>
        <v>5627.5769474100016</v>
      </c>
      <c r="F7" s="35">
        <f>F3-F6</f>
        <v>7569.5846413671024</v>
      </c>
      <c r="I7" s="28">
        <f t="shared" si="0"/>
        <v>0.28400000000000003</v>
      </c>
      <c r="J7" s="28">
        <f t="shared" si="0"/>
        <v>0.30999999999999994</v>
      </c>
      <c r="K7" s="28">
        <f t="shared" si="0"/>
        <v>0.18300000000000008</v>
      </c>
      <c r="L7" s="28">
        <f t="shared" si="0"/>
        <v>0.17100000000000007</v>
      </c>
      <c r="M7" s="28">
        <f t="shared" si="0"/>
        <v>0.18700000000000006</v>
      </c>
    </row>
    <row r="8" spans="1:28" ht="13.25" customHeight="1">
      <c r="A8" s="101" t="s">
        <v>251</v>
      </c>
      <c r="B8" s="30">
        <v>3660</v>
      </c>
      <c r="C8" s="39">
        <v>4020</v>
      </c>
      <c r="D8" s="30">
        <v>4230</v>
      </c>
      <c r="E8" s="30">
        <v>3960</v>
      </c>
      <c r="F8" s="30">
        <v>4050</v>
      </c>
      <c r="I8" s="38">
        <f t="shared" si="0"/>
        <v>0.11141552511415526</v>
      </c>
      <c r="J8" s="38">
        <f t="shared" si="0"/>
        <v>9.1907194309984439E-2</v>
      </c>
      <c r="K8" s="38">
        <f t="shared" si="0"/>
        <v>9.7685168081620741E-2</v>
      </c>
      <c r="L8" s="38">
        <f t="shared" si="0"/>
        <v>0.1203288744566437</v>
      </c>
      <c r="M8" s="38">
        <f t="shared" si="0"/>
        <v>0.1000517248808013</v>
      </c>
      <c r="N8" s="31"/>
      <c r="O8" s="31"/>
    </row>
    <row r="9" spans="1:28" ht="13.25" customHeight="1">
      <c r="A9" s="26" t="s">
        <v>4</v>
      </c>
      <c r="B9" s="27">
        <f>B7-B8</f>
        <v>5669.4000000000015</v>
      </c>
      <c r="C9" s="27">
        <f>C7-C8</f>
        <v>9539.3302499999991</v>
      </c>
      <c r="D9" s="27">
        <f>D7-D8</f>
        <v>3694.3350367500025</v>
      </c>
      <c r="E9" s="27">
        <f>E7-E8</f>
        <v>1667.5769474100016</v>
      </c>
      <c r="F9" s="27">
        <f>F7-F8</f>
        <v>3519.5846413671024</v>
      </c>
      <c r="I9" s="28">
        <f t="shared" si="0"/>
        <v>0.1725844748858448</v>
      </c>
      <c r="J9" s="28">
        <f t="shared" si="0"/>
        <v>0.21809280569001552</v>
      </c>
      <c r="K9" s="28">
        <f t="shared" si="0"/>
        <v>8.5314831918379325E-2</v>
      </c>
      <c r="L9" s="28">
        <f t="shared" si="0"/>
        <v>5.0671125543356364E-2</v>
      </c>
      <c r="M9" s="28">
        <f t="shared" si="0"/>
        <v>8.6948275119198767E-2</v>
      </c>
    </row>
    <row r="10" spans="1:28" ht="13.25" customHeight="1">
      <c r="A10" s="29" t="s">
        <v>252</v>
      </c>
      <c r="B10" s="30">
        <v>1591.1999999999998</v>
      </c>
      <c r="C10" s="30">
        <v>1591.1999999999998</v>
      </c>
      <c r="D10" s="30">
        <v>1694.16</v>
      </c>
      <c r="E10" s="30">
        <v>1719.12</v>
      </c>
      <c r="F10" s="30">
        <v>1560</v>
      </c>
      <c r="I10" s="32">
        <f t="shared" si="0"/>
        <v>4.8438356164383557E-2</v>
      </c>
      <c r="J10" s="32">
        <f t="shared" si="0"/>
        <v>3.6378787956728165E-2</v>
      </c>
      <c r="K10" s="32">
        <f t="shared" si="0"/>
        <v>3.912394902060487E-2</v>
      </c>
      <c r="L10" s="32">
        <f t="shared" si="0"/>
        <v>5.2237316832299319E-2</v>
      </c>
      <c r="M10" s="32">
        <f t="shared" si="0"/>
        <v>3.8538442176308647E-2</v>
      </c>
    </row>
    <row r="11" spans="1:28" ht="13.25" customHeight="1">
      <c r="A11" s="34" t="s">
        <v>253</v>
      </c>
      <c r="B11" s="35">
        <f>B9-B10</f>
        <v>4078.2000000000016</v>
      </c>
      <c r="C11" s="37">
        <f>C9-C10</f>
        <v>7948.1302499999993</v>
      </c>
      <c r="D11" s="35">
        <f>D9-D10</f>
        <v>2000.1750367500024</v>
      </c>
      <c r="E11" s="35">
        <f>E9-E10</f>
        <v>-51.543052589998297</v>
      </c>
      <c r="F11" s="35">
        <f>F9-F10</f>
        <v>1959.5846413671024</v>
      </c>
      <c r="I11" s="28">
        <f t="shared" si="0"/>
        <v>0.12414611872146124</v>
      </c>
      <c r="J11" s="28">
        <f t="shared" si="0"/>
        <v>0.18171401773328735</v>
      </c>
      <c r="K11" s="28">
        <f t="shared" si="0"/>
        <v>4.6190882897774455E-2</v>
      </c>
      <c r="L11" s="28">
        <f t="shared" si="0"/>
        <v>-1.5661912889429518E-3</v>
      </c>
      <c r="M11" s="28">
        <f t="shared" si="0"/>
        <v>4.8409832942890127E-2</v>
      </c>
    </row>
    <row r="12" spans="1:28" ht="13.25" customHeight="1">
      <c r="A12" s="34" t="s">
        <v>254</v>
      </c>
      <c r="B12" s="27">
        <v>0</v>
      </c>
      <c r="C12" s="37">
        <v>0</v>
      </c>
      <c r="D12" s="27">
        <v>0</v>
      </c>
      <c r="E12" s="27">
        <v>1100</v>
      </c>
      <c r="F12" s="27">
        <v>0</v>
      </c>
      <c r="I12" s="28"/>
      <c r="J12" s="28"/>
      <c r="K12" s="28"/>
      <c r="L12" s="28"/>
      <c r="M12" s="28"/>
    </row>
    <row r="13" spans="1:28" ht="13.25" customHeight="1">
      <c r="A13" s="29" t="s">
        <v>255</v>
      </c>
      <c r="B13" s="30">
        <f ca="1">B99*(B47+B45)</f>
        <v>321.63111968184955</v>
      </c>
      <c r="C13" s="37">
        <f ca="1">C99*(C47+C45)</f>
        <v>292.42646210692192</v>
      </c>
      <c r="D13" s="30">
        <f ca="1">D99*(D47+D45)</f>
        <v>578.23750466725778</v>
      </c>
      <c r="E13" s="30">
        <f ca="1">E99*(E47+E45)</f>
        <v>606.82744304241703</v>
      </c>
      <c r="F13" s="30">
        <f ca="1">F99*(F47+F45)</f>
        <v>828.9932865752495</v>
      </c>
      <c r="I13" s="32">
        <f t="shared" ref="I13:M16" ca="1" si="1">B13/B$3</f>
        <v>9.7909016645920718E-3</v>
      </c>
      <c r="J13" s="32">
        <f t="shared" ca="1" si="1"/>
        <v>6.685595938866213E-3</v>
      </c>
      <c r="K13" s="32">
        <f t="shared" ca="1" si="1"/>
        <v>1.3353481757569275E-2</v>
      </c>
      <c r="L13" s="32">
        <f t="shared" ca="1" si="1"/>
        <v>1.8439106871388156E-2</v>
      </c>
      <c r="M13" s="32">
        <f t="shared" ca="1" si="1"/>
        <v>2.0479557589248919E-2</v>
      </c>
    </row>
    <row r="14" spans="1:28" ht="13.25" customHeight="1">
      <c r="A14" s="79" t="s">
        <v>256</v>
      </c>
      <c r="B14" s="35">
        <f ca="1">B11+B12-B13</f>
        <v>3756.568880318152</v>
      </c>
      <c r="C14" s="35">
        <f ca="1">C11+C12-C13</f>
        <v>7655.7037878930769</v>
      </c>
      <c r="D14" s="35">
        <f ca="1">D11+D12-D13</f>
        <v>1421.9375320827446</v>
      </c>
      <c r="E14" s="35">
        <f ca="1">E11+E12-E13</f>
        <v>441.62950436758467</v>
      </c>
      <c r="F14" s="35">
        <f ca="1">F11+F12-F13</f>
        <v>1130.5913547918531</v>
      </c>
      <c r="I14" s="28">
        <f t="shared" ca="1" si="1"/>
        <v>0.11435521705686916</v>
      </c>
      <c r="J14" s="28">
        <f t="shared" ca="1" si="1"/>
        <v>0.17502842179442113</v>
      </c>
      <c r="K14" s="28">
        <f t="shared" ca="1" si="1"/>
        <v>3.2837401140205176E-2</v>
      </c>
      <c r="L14" s="28">
        <f t="shared" ca="1" si="1"/>
        <v>1.3419389188736584E-2</v>
      </c>
      <c r="M14" s="28">
        <f t="shared" ca="1" si="1"/>
        <v>2.7930275353641208E-2</v>
      </c>
    </row>
    <row r="15" spans="1:28" ht="13.25" customHeight="1">
      <c r="A15" s="29" t="s">
        <v>257</v>
      </c>
      <c r="B15" s="30">
        <f ca="1">B14*B102</f>
        <v>939.14222007953799</v>
      </c>
      <c r="C15" s="30">
        <f ca="1">C14*C102</f>
        <v>1913.9259469732692</v>
      </c>
      <c r="D15" s="30">
        <f ca="1">D14*D102</f>
        <v>355.48438302068615</v>
      </c>
      <c r="E15" s="30">
        <f ca="1">E14*E102</f>
        <v>110.40737609189617</v>
      </c>
      <c r="F15" s="30">
        <f ca="1">F14*F102</f>
        <v>282.64783869796327</v>
      </c>
      <c r="I15" s="32">
        <f t="shared" ca="1" si="1"/>
        <v>2.8588804264217289E-2</v>
      </c>
      <c r="J15" s="32">
        <f t="shared" ca="1" si="1"/>
        <v>4.3757105448605282E-2</v>
      </c>
      <c r="K15" s="32">
        <f t="shared" ca="1" si="1"/>
        <v>8.209350285051294E-3</v>
      </c>
      <c r="L15" s="32">
        <f t="shared" ca="1" si="1"/>
        <v>3.354847297184146E-3</v>
      </c>
      <c r="M15" s="32">
        <f t="shared" ca="1" si="1"/>
        <v>6.9825688384103019E-3</v>
      </c>
    </row>
    <row r="16" spans="1:28" ht="13.25" customHeight="1">
      <c r="A16" s="4" t="s">
        <v>258</v>
      </c>
      <c r="B16" s="30">
        <f ca="1">B14-B15</f>
        <v>2817.4266602386142</v>
      </c>
      <c r="C16" s="30">
        <f ca="1">C14-C15</f>
        <v>5741.7778409198072</v>
      </c>
      <c r="D16" s="30">
        <f ca="1">D14-D15</f>
        <v>1066.4531490620584</v>
      </c>
      <c r="E16" s="30">
        <f ca="1">E14-E15</f>
        <v>331.22212827568853</v>
      </c>
      <c r="F16" s="30">
        <f ca="1">F14-F15</f>
        <v>847.9435160938898</v>
      </c>
      <c r="I16" s="28">
        <f t="shared" ca="1" si="1"/>
        <v>8.5766412792651875E-2</v>
      </c>
      <c r="J16" s="28">
        <f t="shared" ca="1" si="1"/>
        <v>0.13127131634581585</v>
      </c>
      <c r="K16" s="28">
        <f t="shared" ca="1" si="1"/>
        <v>2.462805085515388E-2</v>
      </c>
      <c r="L16" s="28">
        <f t="shared" ca="1" si="1"/>
        <v>1.0064541891552439E-2</v>
      </c>
      <c r="M16" s="28">
        <f t="shared" ca="1" si="1"/>
        <v>2.0947706515230907E-2</v>
      </c>
    </row>
    <row r="17" spans="1:11" ht="13.25" customHeight="1">
      <c r="E17" s="20"/>
      <c r="F17" s="20"/>
    </row>
    <row r="18" spans="1:11" ht="13.25" customHeight="1" thickBot="1">
      <c r="A18" s="42" t="s">
        <v>259</v>
      </c>
      <c r="B18" s="43"/>
      <c r="C18" s="44"/>
      <c r="D18" s="44"/>
      <c r="E18" s="44"/>
      <c r="F18" s="44"/>
      <c r="G18" s="45"/>
      <c r="H18" s="45"/>
      <c r="J18" s="23"/>
    </row>
    <row r="19" spans="1:11" ht="13.25" customHeight="1">
      <c r="A19" s="46" t="s">
        <v>260</v>
      </c>
      <c r="B19" s="47">
        <v>0.41</v>
      </c>
      <c r="C19" s="47">
        <f>C93</f>
        <v>0.33150000000000002</v>
      </c>
      <c r="D19" s="47">
        <f>D93</f>
        <v>-0.01</v>
      </c>
      <c r="E19" s="47">
        <f>E93</f>
        <v>-0.24</v>
      </c>
      <c r="F19" s="47">
        <f>F93</f>
        <v>0.23</v>
      </c>
      <c r="G19" s="45"/>
      <c r="H19" s="45"/>
      <c r="J19" s="23"/>
    </row>
    <row r="20" spans="1:11" ht="13.25" customHeight="1">
      <c r="A20" s="46" t="s">
        <v>261</v>
      </c>
      <c r="B20" s="48">
        <f>B7/B3</f>
        <v>0.28400000000000003</v>
      </c>
      <c r="C20" s="48">
        <f>C7/C3</f>
        <v>0.30999999999999994</v>
      </c>
      <c r="D20" s="48">
        <f>D7/D3</f>
        <v>0.18300000000000008</v>
      </c>
      <c r="E20" s="48">
        <f>E7/E3</f>
        <v>0.17100000000000007</v>
      </c>
      <c r="F20" s="48">
        <f>F7/F3</f>
        <v>0.18700000000000006</v>
      </c>
      <c r="G20" s="45"/>
      <c r="H20" s="45"/>
    </row>
    <row r="21" spans="1:11" ht="13.25" customHeight="1">
      <c r="A21" s="9" t="s">
        <v>262</v>
      </c>
      <c r="B21" s="10">
        <f>B8/B3</f>
        <v>0.11141552511415526</v>
      </c>
      <c r="C21" s="10">
        <f>C8/C3</f>
        <v>9.1907194309984439E-2</v>
      </c>
      <c r="D21" s="10">
        <f>D8/D3</f>
        <v>9.7685168081620741E-2</v>
      </c>
      <c r="E21" s="10">
        <f>E8/E3</f>
        <v>0.1203288744566437</v>
      </c>
      <c r="F21" s="10">
        <f>F8/F3</f>
        <v>0.1000517248808013</v>
      </c>
      <c r="G21" s="45"/>
      <c r="H21" s="45"/>
    </row>
    <row r="22" spans="1:11" ht="13.25" customHeight="1">
      <c r="A22" s="11" t="s">
        <v>263</v>
      </c>
      <c r="B22" s="10" t="s">
        <v>44</v>
      </c>
      <c r="C22" s="10">
        <f>C8/B8-1</f>
        <v>9.8360655737705027E-2</v>
      </c>
      <c r="D22" s="10">
        <f>D8/C8-1</f>
        <v>5.2238805970149294E-2</v>
      </c>
      <c r="E22" s="10">
        <f>E8/D8-1</f>
        <v>-6.3829787234042534E-2</v>
      </c>
      <c r="F22" s="10">
        <f>F8/E8-1</f>
        <v>2.2727272727272707E-2</v>
      </c>
      <c r="G22" s="45"/>
      <c r="H22" s="45"/>
    </row>
    <row r="23" spans="1:11" ht="13.25" customHeight="1">
      <c r="A23" s="46" t="s">
        <v>264</v>
      </c>
      <c r="B23" s="48">
        <f>B9/B3</f>
        <v>0.1725844748858448</v>
      </c>
      <c r="C23" s="48">
        <f>C9/C3</f>
        <v>0.21809280569001552</v>
      </c>
      <c r="D23" s="48">
        <f>D9/D3</f>
        <v>8.5314831918379325E-2</v>
      </c>
      <c r="E23" s="48">
        <f>E9/E3</f>
        <v>5.0671125543356364E-2</v>
      </c>
      <c r="F23" s="48">
        <f>F9/F3</f>
        <v>8.6948275119198767E-2</v>
      </c>
      <c r="G23" s="45"/>
      <c r="H23" s="45"/>
    </row>
    <row r="24" spans="1:11" ht="13.25" customHeight="1">
      <c r="A24" s="92" t="s">
        <v>265</v>
      </c>
      <c r="B24" s="47">
        <f ca="1">B16/B3</f>
        <v>8.5766412792651875E-2</v>
      </c>
      <c r="C24" s="47">
        <f ca="1">C16/C3</f>
        <v>0.13127131634581585</v>
      </c>
      <c r="D24" s="47">
        <f ca="1">D16/D3</f>
        <v>2.462805085515388E-2</v>
      </c>
      <c r="E24" s="47">
        <f ca="1">E16/E3</f>
        <v>1.0064541891552439E-2</v>
      </c>
      <c r="F24" s="47">
        <f ca="1">F16/F3</f>
        <v>2.0947706515230907E-2</v>
      </c>
      <c r="G24" s="45"/>
      <c r="H24" s="45"/>
      <c r="K24" s="45"/>
    </row>
    <row r="25" spans="1:11" ht="13.25" customHeight="1">
      <c r="A25" s="92" t="s">
        <v>266</v>
      </c>
      <c r="B25" s="48">
        <f ca="1">B16/B48</f>
        <v>0.17849244138983547</v>
      </c>
      <c r="C25" s="48">
        <f ca="1">C16/C48</f>
        <v>0.32994934648885132</v>
      </c>
      <c r="D25" s="48">
        <f ca="1">D16/D48</f>
        <v>4.6079479862424055E-2</v>
      </c>
      <c r="E25" s="48">
        <f ca="1">E16/E48</f>
        <v>1.3681082055158536E-2</v>
      </c>
      <c r="F25" s="48">
        <f ca="1">F16/F48</f>
        <v>3.4551482502493562E-2</v>
      </c>
      <c r="G25" s="45"/>
      <c r="H25" s="45"/>
      <c r="K25" s="45"/>
    </row>
    <row r="26" spans="1:11" ht="13.25" customHeight="1">
      <c r="A26" s="92" t="s">
        <v>267</v>
      </c>
      <c r="B26" s="48">
        <f>B11/B60</f>
        <v>0.16452838825410113</v>
      </c>
      <c r="C26" s="48">
        <f>C11/C60</f>
        <v>0.27523487253105855</v>
      </c>
      <c r="D26" s="48">
        <f>D11/D60</f>
        <v>5.9905923489204913E-2</v>
      </c>
      <c r="E26" s="48">
        <f>E11/E60</f>
        <v>-1.5742267722520531E-3</v>
      </c>
      <c r="F26" s="48">
        <f>F11/F60</f>
        <v>5.4406438558900573E-2</v>
      </c>
      <c r="G26" s="45"/>
      <c r="H26" s="45"/>
      <c r="K26" s="45"/>
    </row>
    <row r="27" spans="1:11" ht="13.25" customHeight="1">
      <c r="A27" s="46" t="s">
        <v>268</v>
      </c>
      <c r="B27" s="93">
        <f>B99</f>
        <v>5.1999999999999998E-2</v>
      </c>
      <c r="C27" s="93">
        <f>C99</f>
        <v>5.0999999999999997E-2</v>
      </c>
      <c r="D27" s="93">
        <f>D99</f>
        <v>6.3E-2</v>
      </c>
      <c r="E27" s="93">
        <f>E99</f>
        <v>7.3999999999999996E-2</v>
      </c>
      <c r="F27" s="93">
        <f>F99</f>
        <v>7.8E-2</v>
      </c>
      <c r="G27" s="45"/>
      <c r="H27" s="45"/>
      <c r="K27" s="45"/>
    </row>
    <row r="28" spans="1:11" ht="13.25" customHeight="1">
      <c r="A28" s="46" t="s">
        <v>269</v>
      </c>
      <c r="B28" s="49">
        <f ca="1">B11/B13</f>
        <v>12.679743191622961</v>
      </c>
      <c r="C28" s="49">
        <f ca="1">C11/C13</f>
        <v>27.179928221044062</v>
      </c>
      <c r="D28" s="49">
        <f ca="1">D11/D13</f>
        <v>3.4590890777674259</v>
      </c>
      <c r="E28" s="49">
        <f ca="1">E11/E13</f>
        <v>-8.493856561855502E-2</v>
      </c>
      <c r="F28" s="49">
        <f ca="1">F11/F13</f>
        <v>2.363812437447558</v>
      </c>
      <c r="G28" s="45"/>
      <c r="H28" s="45"/>
      <c r="K28" s="45"/>
    </row>
    <row r="29" spans="1:11" ht="13.25" customHeight="1">
      <c r="A29" s="46"/>
      <c r="B29" s="142"/>
      <c r="C29" s="142"/>
      <c r="D29" s="142"/>
      <c r="E29" s="142"/>
      <c r="F29" s="142"/>
      <c r="G29" s="45"/>
      <c r="H29" s="45"/>
      <c r="K29" s="45"/>
    </row>
    <row r="30" spans="1:11" ht="13.25" customHeight="1">
      <c r="A30" s="46"/>
      <c r="B30" s="50"/>
      <c r="C30" s="50"/>
      <c r="D30" s="50"/>
      <c r="E30" s="45"/>
      <c r="F30" s="45"/>
      <c r="G30" s="45"/>
      <c r="H30" s="45"/>
    </row>
    <row r="31" spans="1:11" ht="13.25" customHeight="1">
      <c r="A31" s="46"/>
      <c r="B31" s="50"/>
      <c r="C31" s="50"/>
      <c r="D31" s="50"/>
      <c r="E31" s="45"/>
      <c r="F31" s="45"/>
      <c r="G31" s="45"/>
      <c r="H31" s="45"/>
    </row>
    <row r="32" spans="1:11" ht="13.25" customHeight="1">
      <c r="A32" s="19" t="s">
        <v>270</v>
      </c>
      <c r="B32" s="51"/>
      <c r="C32" s="51"/>
      <c r="D32" s="51"/>
      <c r="H32" s="109" t="s">
        <v>276</v>
      </c>
    </row>
    <row r="33" spans="1:8" ht="13.25" customHeight="1" thickBot="1">
      <c r="A33" s="144" t="s">
        <v>246</v>
      </c>
      <c r="B33" s="24">
        <f>B2</f>
        <v>2006</v>
      </c>
      <c r="C33" s="24">
        <f>C2</f>
        <v>2007</v>
      </c>
      <c r="D33" s="24">
        <f>D2</f>
        <v>2008</v>
      </c>
      <c r="E33" s="24">
        <f>E2</f>
        <v>2009</v>
      </c>
      <c r="F33" s="24">
        <f>F2</f>
        <v>2010</v>
      </c>
      <c r="H33" s="52" t="s">
        <v>127</v>
      </c>
    </row>
    <row r="34" spans="1:8" ht="13.25" customHeight="1">
      <c r="A34" s="26" t="s">
        <v>271</v>
      </c>
      <c r="B34" s="27">
        <v>690</v>
      </c>
      <c r="C34" s="27">
        <v>630</v>
      </c>
      <c r="D34" s="27">
        <v>360</v>
      </c>
      <c r="E34" s="27">
        <v>180</v>
      </c>
      <c r="F34" s="27">
        <v>120</v>
      </c>
      <c r="H34" s="69">
        <f>F34-C34</f>
        <v>-510</v>
      </c>
    </row>
    <row r="35" spans="1:8" ht="13.25" customHeight="1">
      <c r="A35" s="26" t="s">
        <v>12</v>
      </c>
      <c r="B35" s="27">
        <f t="shared" ref="B35:F36" si="2">B3/365*B106</f>
        <v>8640</v>
      </c>
      <c r="C35" s="27">
        <f t="shared" si="2"/>
        <v>11836.739111111112</v>
      </c>
      <c r="D35" s="27">
        <f t="shared" si="2"/>
        <v>13257.147804444448</v>
      </c>
      <c r="E35" s="27">
        <f t="shared" si="2"/>
        <v>13522.290760533335</v>
      </c>
      <c r="F35" s="27">
        <f t="shared" si="2"/>
        <v>16902.863450666671</v>
      </c>
      <c r="H35" s="69">
        <f>F35-C35</f>
        <v>5066.1243395555593</v>
      </c>
    </row>
    <row r="36" spans="1:8" ht="13.25" customHeight="1">
      <c r="A36" s="26" t="s">
        <v>272</v>
      </c>
      <c r="B36" s="27">
        <f t="shared" si="2"/>
        <v>7350</v>
      </c>
      <c r="C36" s="27">
        <f t="shared" si="2"/>
        <v>9844.4452500000007</v>
      </c>
      <c r="D36" s="27">
        <f t="shared" si="2"/>
        <v>11803.75349175</v>
      </c>
      <c r="E36" s="27">
        <f t="shared" si="2"/>
        <v>9688.1061122999981</v>
      </c>
      <c r="F36" s="27">
        <f t="shared" si="2"/>
        <v>10779.629728824</v>
      </c>
      <c r="H36" s="69">
        <f>F36-C36</f>
        <v>935.1844788239996</v>
      </c>
    </row>
    <row r="37" spans="1:8" ht="13.25" customHeight="1">
      <c r="A37" s="40" t="s">
        <v>273</v>
      </c>
      <c r="B37" s="35">
        <f>SUM(B34:B36)</f>
        <v>16680</v>
      </c>
      <c r="C37" s="35">
        <f>SUM(C34:C36)</f>
        <v>22311.184361111111</v>
      </c>
      <c r="D37" s="35">
        <f>SUM(D34:D36)</f>
        <v>25420.901296194446</v>
      </c>
      <c r="E37" s="35">
        <f>SUM(E34:E36)</f>
        <v>23390.396872833335</v>
      </c>
      <c r="F37" s="35">
        <f>SUM(F34:F36)</f>
        <v>27802.493179490673</v>
      </c>
      <c r="H37" s="69"/>
    </row>
    <row r="38" spans="1:8" ht="13.25" customHeight="1">
      <c r="A38" s="29" t="s">
        <v>274</v>
      </c>
      <c r="B38" s="30">
        <v>15300</v>
      </c>
      <c r="C38" s="30">
        <v>16290</v>
      </c>
      <c r="D38" s="30">
        <v>16530</v>
      </c>
      <c r="E38" s="30">
        <v>15570</v>
      </c>
      <c r="F38" s="30">
        <v>15060</v>
      </c>
      <c r="H38" s="69">
        <f>F38-C38</f>
        <v>-1230</v>
      </c>
    </row>
    <row r="39" spans="1:8" ht="13.25" customHeight="1">
      <c r="A39" s="29" t="s">
        <v>275</v>
      </c>
      <c r="B39" s="54">
        <f>B37+B38</f>
        <v>31980</v>
      </c>
      <c r="C39" s="54">
        <f>C37+C38</f>
        <v>38601.184361111111</v>
      </c>
      <c r="D39" s="54">
        <f>D37+D38</f>
        <v>41950.901296194446</v>
      </c>
      <c r="E39" s="54">
        <f>E37+E38</f>
        <v>38960.396872833335</v>
      </c>
      <c r="F39" s="54">
        <f>F37+F38</f>
        <v>42862.493179490673</v>
      </c>
      <c r="H39" s="69"/>
    </row>
    <row r="40" spans="1:8" ht="13.25" customHeight="1">
      <c r="D40" s="20" t="s">
        <v>51</v>
      </c>
      <c r="E40" s="20" t="s">
        <v>51</v>
      </c>
      <c r="F40" s="20" t="s">
        <v>51</v>
      </c>
      <c r="H40" s="20"/>
    </row>
    <row r="41" spans="1:8" ht="13.25" customHeight="1">
      <c r="A41" s="19" t="s">
        <v>277</v>
      </c>
      <c r="B41" s="55"/>
      <c r="E41" s="20"/>
      <c r="F41" s="20"/>
      <c r="H41" s="20"/>
    </row>
    <row r="42" spans="1:8" ht="13.25" customHeight="1">
      <c r="A42" s="40" t="s">
        <v>278</v>
      </c>
      <c r="B42" s="35">
        <f>B53/365*B109</f>
        <v>3810</v>
      </c>
      <c r="C42" s="35">
        <f>C53/365*C109</f>
        <v>5009.0340093550776</v>
      </c>
      <c r="D42" s="35">
        <f>D53/365*D109</f>
        <v>5438.6017437495766</v>
      </c>
      <c r="E42" s="35">
        <f>E53/365*E109</f>
        <v>4073.2068219804214</v>
      </c>
      <c r="F42" s="35">
        <f>F53/365*F109</f>
        <v>4971.551975010253</v>
      </c>
      <c r="H42" s="69">
        <f t="shared" ref="H42:H50" si="3">F42-C42</f>
        <v>-37.482034344824569</v>
      </c>
    </row>
    <row r="43" spans="1:8" ht="13.25" customHeight="1">
      <c r="A43" s="26" t="s">
        <v>279</v>
      </c>
      <c r="B43" s="27">
        <v>2370</v>
      </c>
      <c r="C43" s="27">
        <v>3199.5</v>
      </c>
      <c r="D43" s="27">
        <v>2143.665</v>
      </c>
      <c r="E43" s="27">
        <v>1436.2555500000001</v>
      </c>
      <c r="F43" s="27">
        <v>962.29121850000013</v>
      </c>
      <c r="H43" s="69">
        <f t="shared" si="3"/>
        <v>-2237.2087815</v>
      </c>
    </row>
    <row r="44" spans="1:8" ht="13.25" customHeight="1">
      <c r="A44" s="56" t="s">
        <v>280</v>
      </c>
      <c r="B44" s="27">
        <v>1012.788241129892</v>
      </c>
      <c r="C44" s="27">
        <v>1515.0223938267484</v>
      </c>
      <c r="D44" s="27">
        <v>980.03255367199336</v>
      </c>
      <c r="E44" s="27">
        <v>709.11261183626721</v>
      </c>
      <c r="F44" s="27">
        <v>911.13637413739866</v>
      </c>
      <c r="H44" s="69">
        <f t="shared" si="3"/>
        <v>-603.88601968934972</v>
      </c>
    </row>
    <row r="45" spans="1:8" ht="13.25" customHeight="1">
      <c r="A45" s="29" t="s">
        <v>281</v>
      </c>
      <c r="B45" s="27">
        <f ca="1">IF(B69&lt;0,(-B69+B34),0)</f>
        <v>4235.2138400355689</v>
      </c>
      <c r="C45" s="27">
        <f ca="1">IF(C69&lt;0,(-C69+C34),0)</f>
        <v>3933.85219817494</v>
      </c>
      <c r="D45" s="27">
        <f ca="1">IF(D69&lt;0,(-D69+D34),0)</f>
        <v>7528.3730899564725</v>
      </c>
      <c r="E45" s="27">
        <f ca="1">IF(E69&lt;0,(-E69+E34),0)</f>
        <v>6700.3708519245556</v>
      </c>
      <c r="F45" s="27">
        <f ca="1">IF(F69&lt;0,(-F69+F34),0)</f>
        <v>9278.1190586570447</v>
      </c>
      <c r="H45" s="69">
        <f t="shared" ca="1" si="3"/>
        <v>5344.2668604821047</v>
      </c>
    </row>
    <row r="46" spans="1:8" ht="13.25" customHeight="1">
      <c r="A46" s="96" t="s">
        <v>282</v>
      </c>
      <c r="B46" s="35">
        <f ca="1">B42+B43+B44+B45</f>
        <v>11428.002081165461</v>
      </c>
      <c r="C46" s="36">
        <f ca="1">C42+C43+C44+C45</f>
        <v>13657.408601356765</v>
      </c>
      <c r="D46" s="35">
        <f ca="1">D42+D43+D44+D45</f>
        <v>16090.672387378043</v>
      </c>
      <c r="E46" s="36">
        <f ca="1">E42+E43+E44+E45</f>
        <v>12918.945835741244</v>
      </c>
      <c r="F46" s="35">
        <f ca="1">F42+F43+F44+F45</f>
        <v>16123.098626304698</v>
      </c>
      <c r="H46" s="69"/>
    </row>
    <row r="47" spans="1:8" ht="13.25" customHeight="1">
      <c r="A47" s="34" t="s">
        <v>283</v>
      </c>
      <c r="B47" s="27">
        <v>1950</v>
      </c>
      <c r="C47" s="37">
        <f>B47+C112</f>
        <v>1800</v>
      </c>
      <c r="D47" s="27">
        <f>C47+D112</f>
        <v>1650</v>
      </c>
      <c r="E47" s="37">
        <f>D47+E112</f>
        <v>1500</v>
      </c>
      <c r="F47" s="27">
        <f>E47+F112</f>
        <v>1350</v>
      </c>
      <c r="H47" s="69">
        <f t="shared" si="3"/>
        <v>-450</v>
      </c>
    </row>
    <row r="48" spans="1:8" ht="13.25" customHeight="1">
      <c r="A48" s="95" t="s">
        <v>284</v>
      </c>
      <c r="B48" s="27">
        <v>15784.571258595923</v>
      </c>
      <c r="C48" s="37">
        <f ca="1">B48+B49-C114</f>
        <v>17401.997918834539</v>
      </c>
      <c r="D48" s="27">
        <f ca="1">C48+C49</f>
        <v>23143.775759754346</v>
      </c>
      <c r="E48" s="37">
        <f ca="1">D48+D49</f>
        <v>24210.228908816403</v>
      </c>
      <c r="F48" s="27">
        <f ca="1">E48+E49</f>
        <v>24541.451037092091</v>
      </c>
      <c r="H48" s="69"/>
    </row>
    <row r="49" spans="1:8" ht="13.25" customHeight="1">
      <c r="A49" s="80" t="s">
        <v>285</v>
      </c>
      <c r="B49" s="27">
        <f ca="1">B16</f>
        <v>2817.4266602386142</v>
      </c>
      <c r="C49" s="37">
        <f ca="1">C16</f>
        <v>5741.7778409198072</v>
      </c>
      <c r="D49" s="27">
        <f ca="1">D16</f>
        <v>1066.4531490620584</v>
      </c>
      <c r="E49" s="37">
        <f ca="1">E16</f>
        <v>331.22212827568853</v>
      </c>
      <c r="F49" s="27">
        <f ca="1">F16</f>
        <v>847.9435160938898</v>
      </c>
      <c r="H49" s="69"/>
    </row>
    <row r="50" spans="1:8" ht="13.25" customHeight="1">
      <c r="A50" s="97" t="s">
        <v>286</v>
      </c>
      <c r="B50" s="30">
        <f ca="1">B48+B49</f>
        <v>18601.997918834539</v>
      </c>
      <c r="C50" s="39">
        <f ca="1">C48+C49</f>
        <v>23143.775759754346</v>
      </c>
      <c r="D50" s="30">
        <f ca="1">D48+D49</f>
        <v>24210.228908816403</v>
      </c>
      <c r="E50" s="39">
        <f ca="1">E48+E49</f>
        <v>24541.451037092091</v>
      </c>
      <c r="F50" s="30">
        <f ca="1">F48+F49</f>
        <v>25389.394553185979</v>
      </c>
      <c r="H50" s="69">
        <f t="shared" ca="1" si="3"/>
        <v>2245.6187934316331</v>
      </c>
    </row>
    <row r="51" spans="1:8" ht="13.25" customHeight="1">
      <c r="A51" s="57" t="s">
        <v>287</v>
      </c>
      <c r="B51" s="54">
        <f ca="1">B46+B47+B50</f>
        <v>31980</v>
      </c>
      <c r="C51" s="54">
        <f ca="1">C46+C47+C50</f>
        <v>38601.184361111111</v>
      </c>
      <c r="D51" s="54">
        <f ca="1">D46+D47+D50</f>
        <v>41950.901296194446</v>
      </c>
      <c r="E51" s="54">
        <f ca="1">E46+E47+E50</f>
        <v>38960.396872833335</v>
      </c>
      <c r="F51" s="54">
        <f ca="1">F46+F47+F50</f>
        <v>42862.493179490673</v>
      </c>
      <c r="H51" s="20"/>
    </row>
    <row r="52" spans="1:8" ht="13.25" customHeight="1">
      <c r="A52" s="58"/>
      <c r="B52" s="37"/>
      <c r="C52" s="37"/>
      <c r="D52" s="37"/>
      <c r="E52" s="37"/>
      <c r="F52" s="37"/>
    </row>
    <row r="53" spans="1:8" ht="13.25" customHeight="1">
      <c r="A53" s="46" t="s">
        <v>288</v>
      </c>
      <c r="B53" s="69">
        <v>20110</v>
      </c>
      <c r="C53" s="69">
        <f>C4+(C36-B36)</f>
        <v>25676.526000000002</v>
      </c>
      <c r="D53" s="69">
        <f>D4+(D36-C36)</f>
        <v>28070.641723499997</v>
      </c>
      <c r="E53" s="69">
        <f>E4+(E36-D36)</f>
        <v>18090.973940489996</v>
      </c>
      <c r="F53" s="69">
        <f>F4+(F36-E36)</f>
        <v>25378.960968504001</v>
      </c>
      <c r="H53" s="70"/>
    </row>
    <row r="54" spans="1:8" ht="13.5" customHeight="1">
      <c r="A54" s="46" t="s">
        <v>289</v>
      </c>
      <c r="B54" s="60"/>
      <c r="C54" s="69">
        <f ca="1">B48+B49-C48</f>
        <v>1200</v>
      </c>
      <c r="D54" s="69">
        <f ca="1">C48+C49-D48</f>
        <v>0</v>
      </c>
      <c r="E54" s="69">
        <f ca="1">D48+D49-E48</f>
        <v>0</v>
      </c>
      <c r="F54" s="69">
        <f ca="1">E48+E49-F48</f>
        <v>0</v>
      </c>
      <c r="H54" s="45"/>
    </row>
    <row r="55" spans="1:8" ht="13.5" customHeight="1">
      <c r="A55" s="61"/>
      <c r="B55" s="59"/>
      <c r="C55" s="59"/>
      <c r="D55" s="59"/>
      <c r="E55" s="59"/>
      <c r="F55" s="59"/>
      <c r="H55" s="98" t="s">
        <v>276</v>
      </c>
    </row>
    <row r="56" spans="1:8" ht="15" customHeight="1" thickBot="1">
      <c r="A56" s="62" t="s">
        <v>326</v>
      </c>
      <c r="B56" s="63">
        <f>B2</f>
        <v>2006</v>
      </c>
      <c r="C56" s="63">
        <f>C2</f>
        <v>2007</v>
      </c>
      <c r="D56" s="63">
        <f>D2</f>
        <v>2008</v>
      </c>
      <c r="E56" s="63">
        <f>E2</f>
        <v>2009</v>
      </c>
      <c r="F56" s="63">
        <f>F2</f>
        <v>2010</v>
      </c>
      <c r="H56" s="52" t="str">
        <f>H33</f>
        <v>2007-10</v>
      </c>
    </row>
    <row r="57" spans="1:8" ht="13.25" customHeight="1">
      <c r="A57" s="46" t="s">
        <v>291</v>
      </c>
      <c r="B57" s="64">
        <f>B34-B105</f>
        <v>690</v>
      </c>
      <c r="C57" s="64">
        <f>C34-C105</f>
        <v>630</v>
      </c>
      <c r="D57" s="64">
        <f>D34-D105</f>
        <v>360</v>
      </c>
      <c r="E57" s="64">
        <f>E34-E105</f>
        <v>180</v>
      </c>
      <c r="F57" s="64">
        <f>F34-F105</f>
        <v>120</v>
      </c>
      <c r="H57" s="69">
        <f>F57-C57</f>
        <v>-510</v>
      </c>
    </row>
    <row r="58" spans="1:8" ht="13.25" customHeight="1">
      <c r="A58" s="65" t="s">
        <v>292</v>
      </c>
      <c r="B58" s="66">
        <f>B105+B35+B36-B42-B43-B44</f>
        <v>8797.2117588701076</v>
      </c>
      <c r="C58" s="66">
        <f>C105+C35+C36-C42-C43-C44</f>
        <v>11957.627957929286</v>
      </c>
      <c r="D58" s="66">
        <f>D105+D35+D36-D42-D43-D44</f>
        <v>16498.601998772876</v>
      </c>
      <c r="E58" s="66">
        <f>E105+E35+E36-E42-E43-E44</f>
        <v>16991.821889016646</v>
      </c>
      <c r="F58" s="66">
        <f>F105+F35+F36-F42-F43-F44</f>
        <v>20837.513611843024</v>
      </c>
      <c r="H58" s="69">
        <f>F58-C58</f>
        <v>8879.8856539137378</v>
      </c>
    </row>
    <row r="59" spans="1:8" ht="13.25" customHeight="1">
      <c r="A59" s="65" t="s">
        <v>293</v>
      </c>
      <c r="B59" s="67">
        <f>B38</f>
        <v>15300</v>
      </c>
      <c r="C59" s="67">
        <f>C38</f>
        <v>16290</v>
      </c>
      <c r="D59" s="67">
        <f>D38</f>
        <v>16530</v>
      </c>
      <c r="E59" s="67">
        <f>E38</f>
        <v>15570</v>
      </c>
      <c r="F59" s="67">
        <f>F38</f>
        <v>15060</v>
      </c>
      <c r="H59" s="69">
        <f>F59-C59</f>
        <v>-1230</v>
      </c>
    </row>
    <row r="60" spans="1:8" ht="13.25" customHeight="1">
      <c r="A60" s="65" t="s">
        <v>294</v>
      </c>
      <c r="B60" s="66">
        <f>B57+B58+B59</f>
        <v>24787.211758870108</v>
      </c>
      <c r="C60" s="66">
        <f>C57+C58+C59</f>
        <v>28877.627957929286</v>
      </c>
      <c r="D60" s="66">
        <f>D57+D58+D59</f>
        <v>33388.60199877288</v>
      </c>
      <c r="E60" s="66">
        <f>E57+E58+E59</f>
        <v>32741.821889016646</v>
      </c>
      <c r="F60" s="66">
        <f>F57+F58+F59</f>
        <v>36017.513611843024</v>
      </c>
      <c r="H60" s="69"/>
    </row>
    <row r="61" spans="1:8" ht="13.25" customHeight="1">
      <c r="A61" s="65"/>
      <c r="B61" s="66"/>
      <c r="C61" s="66"/>
      <c r="D61" s="66"/>
      <c r="E61" s="66"/>
      <c r="F61" s="66"/>
      <c r="H61" s="69"/>
    </row>
    <row r="62" spans="1:8" ht="13.25" customHeight="1">
      <c r="A62" s="65" t="s">
        <v>295</v>
      </c>
      <c r="B62" s="66">
        <f ca="1">B45+B47</f>
        <v>6185.2138400355689</v>
      </c>
      <c r="C62" s="66">
        <f ca="1">C45+C47</f>
        <v>5733.85219817494</v>
      </c>
      <c r="D62" s="66">
        <f ca="1">D45+D47</f>
        <v>9178.3730899564725</v>
      </c>
      <c r="E62" s="66">
        <f ca="1">E45+E47</f>
        <v>8200.3708519245556</v>
      </c>
      <c r="F62" s="66">
        <f ca="1">F45+F47</f>
        <v>10628.119058657045</v>
      </c>
      <c r="H62" s="69">
        <f ca="1">F62-C62</f>
        <v>4894.2668604821047</v>
      </c>
    </row>
    <row r="63" spans="1:8" ht="13.25" customHeight="1">
      <c r="A63" s="65" t="s">
        <v>296</v>
      </c>
      <c r="B63" s="67">
        <f ca="1">B50</f>
        <v>18601.997918834539</v>
      </c>
      <c r="C63" s="67">
        <f ca="1">C50</f>
        <v>23143.775759754346</v>
      </c>
      <c r="D63" s="67">
        <f ca="1">D50</f>
        <v>24210.228908816403</v>
      </c>
      <c r="E63" s="67">
        <f ca="1">E50</f>
        <v>24541.451037092091</v>
      </c>
      <c r="F63" s="67">
        <f ca="1">F50</f>
        <v>25389.394553185979</v>
      </c>
      <c r="H63" s="69">
        <f ca="1">F63-C63</f>
        <v>2245.6187934316331</v>
      </c>
    </row>
    <row r="64" spans="1:8" ht="13.25" customHeight="1">
      <c r="A64" s="65" t="s">
        <v>297</v>
      </c>
      <c r="B64" s="66">
        <f ca="1">B62+B63</f>
        <v>24787.211758870108</v>
      </c>
      <c r="C64" s="66">
        <f ca="1">C62+C63</f>
        <v>28877.627957929286</v>
      </c>
      <c r="D64" s="66">
        <f ca="1">D62+D63</f>
        <v>33388.60199877288</v>
      </c>
      <c r="E64" s="66">
        <f ca="1">E62+E63</f>
        <v>32741.821889016646</v>
      </c>
      <c r="F64" s="66">
        <f ca="1">F62+F63</f>
        <v>36017.513611843024</v>
      </c>
      <c r="H64" s="20"/>
    </row>
    <row r="65" spans="1:8" ht="13.25" customHeight="1">
      <c r="A65" s="65"/>
      <c r="B65" s="66"/>
      <c r="C65" s="66"/>
      <c r="D65" s="66"/>
      <c r="E65" s="66"/>
      <c r="F65" s="66"/>
      <c r="H65" s="69"/>
    </row>
    <row r="66" spans="1:8" ht="13.25" customHeight="1" thickBot="1">
      <c r="A66" s="62" t="s">
        <v>298</v>
      </c>
      <c r="B66" s="68"/>
      <c r="C66" s="68"/>
      <c r="D66" s="68"/>
      <c r="E66" s="68"/>
      <c r="F66" s="68"/>
      <c r="H66" s="69"/>
    </row>
    <row r="67" spans="1:8" ht="13.25" customHeight="1">
      <c r="A67" s="46" t="s">
        <v>20</v>
      </c>
      <c r="B67" s="69">
        <f>B58</f>
        <v>8797.2117588701076</v>
      </c>
      <c r="C67" s="69">
        <f>C58</f>
        <v>11957.627957929286</v>
      </c>
      <c r="D67" s="69">
        <f>D58</f>
        <v>16498.601998772876</v>
      </c>
      <c r="E67" s="69">
        <f>E58</f>
        <v>16991.821889016646</v>
      </c>
      <c r="F67" s="69">
        <f>F58</f>
        <v>20837.513611843024</v>
      </c>
      <c r="H67" s="69">
        <f>F67-C67</f>
        <v>8879.8856539137378</v>
      </c>
    </row>
    <row r="68" spans="1:8" ht="13.25" customHeight="1">
      <c r="A68" s="46" t="s">
        <v>299</v>
      </c>
      <c r="B68" s="67">
        <f ca="1">B47+B50-B38</f>
        <v>5251.9979188345387</v>
      </c>
      <c r="C68" s="67">
        <f ca="1">C47+C50-C38</f>
        <v>8653.7757597543459</v>
      </c>
      <c r="D68" s="67">
        <f ca="1">D47+D50-D38</f>
        <v>9330.2289088164034</v>
      </c>
      <c r="E68" s="67">
        <f ca="1">E47+E50-E38</f>
        <v>10471.451037092091</v>
      </c>
      <c r="F68" s="67">
        <f ca="1">F47+F50-F38</f>
        <v>11679.394553185979</v>
      </c>
      <c r="H68" s="69">
        <f ca="1">F68-C68</f>
        <v>3025.6187934316331</v>
      </c>
    </row>
    <row r="69" spans="1:8" ht="13.25" customHeight="1">
      <c r="A69" s="44" t="s">
        <v>300</v>
      </c>
      <c r="B69" s="66">
        <f ca="1">B68-B67</f>
        <v>-3545.2138400355689</v>
      </c>
      <c r="C69" s="66">
        <f ca="1">C68-C67</f>
        <v>-3303.85219817494</v>
      </c>
      <c r="D69" s="66">
        <f ca="1">D68-D67</f>
        <v>-7168.3730899564725</v>
      </c>
      <c r="E69" s="66">
        <f ca="1">E68-E67</f>
        <v>-6520.3708519245556</v>
      </c>
      <c r="F69" s="66">
        <f ca="1">F68-F67</f>
        <v>-9158.1190586570447</v>
      </c>
      <c r="H69" s="69">
        <f ca="1">F69-C69</f>
        <v>-5854.2668604821047</v>
      </c>
    </row>
    <row r="70" spans="1:8" ht="13.25" customHeight="1">
      <c r="A70" s="44" t="s">
        <v>301</v>
      </c>
      <c r="B70" s="69"/>
      <c r="C70" s="69"/>
      <c r="D70" s="69"/>
      <c r="E70" s="69"/>
      <c r="F70" s="69"/>
      <c r="G70" s="53"/>
    </row>
    <row r="71" spans="1:8" ht="13.25" customHeight="1">
      <c r="B71" s="59"/>
      <c r="C71" s="59"/>
      <c r="D71" s="59"/>
      <c r="E71" s="59"/>
      <c r="F71" s="59"/>
      <c r="G71" s="53"/>
    </row>
    <row r="72" spans="1:8" ht="13.25" customHeight="1" thickBot="1">
      <c r="A72" s="62" t="s">
        <v>302</v>
      </c>
      <c r="E72" s="20"/>
      <c r="F72" s="20"/>
    </row>
    <row r="73" spans="1:8" ht="13.25" customHeight="1">
      <c r="A73" s="46" t="s">
        <v>303</v>
      </c>
      <c r="B73" s="69">
        <f t="shared" ref="B73:F74" si="4">B35/B3*365</f>
        <v>95.999999999999986</v>
      </c>
      <c r="C73" s="69">
        <f t="shared" si="4"/>
        <v>98.775308641975315</v>
      </c>
      <c r="D73" s="69">
        <f t="shared" si="4"/>
        <v>111.74580371617412</v>
      </c>
      <c r="E73" s="69">
        <f t="shared" si="4"/>
        <v>149.97463130328632</v>
      </c>
      <c r="F73" s="69">
        <f t="shared" si="4"/>
        <v>152.41324319439667</v>
      </c>
      <c r="H73" s="70"/>
    </row>
    <row r="74" spans="1:8" ht="13.25" customHeight="1">
      <c r="A74" s="46" t="s">
        <v>304</v>
      </c>
      <c r="B74" s="69">
        <f t="shared" si="4"/>
        <v>150.67650676506764</v>
      </c>
      <c r="C74" s="69">
        <f t="shared" si="4"/>
        <v>155</v>
      </c>
      <c r="D74" s="69">
        <f t="shared" si="4"/>
        <v>165</v>
      </c>
      <c r="E74" s="69">
        <f t="shared" si="4"/>
        <v>175</v>
      </c>
      <c r="F74" s="69">
        <f t="shared" si="4"/>
        <v>162</v>
      </c>
      <c r="H74" s="70"/>
    </row>
    <row r="75" spans="1:8" ht="13.25" customHeight="1">
      <c r="A75" s="46" t="s">
        <v>305</v>
      </c>
      <c r="B75" s="69">
        <f>B42/B53*365</f>
        <v>69.152163102933869</v>
      </c>
      <c r="C75" s="69">
        <f>C42/C53*365</f>
        <v>71.205014783331791</v>
      </c>
      <c r="D75" s="69">
        <f>D42/D53*365</f>
        <v>70.717643580151261</v>
      </c>
      <c r="E75" s="69">
        <f>E42/E53*365</f>
        <v>82.180235011857292</v>
      </c>
      <c r="F75" s="69">
        <f>F42/F53*365</f>
        <v>71.500818064645429</v>
      </c>
    </row>
    <row r="76" spans="1:8" ht="13.25" customHeight="1">
      <c r="A76" s="46" t="s">
        <v>306</v>
      </c>
      <c r="B76" s="47">
        <f>B67/B3</f>
        <v>0.26779944471446293</v>
      </c>
      <c r="C76" s="47">
        <f>C67/C3</f>
        <v>0.27338110353629586</v>
      </c>
      <c r="D76" s="47">
        <f>D67/D3</f>
        <v>0.38100915114938355</v>
      </c>
      <c r="E76" s="47">
        <f>E67/E3</f>
        <v>0.51631484921038751</v>
      </c>
      <c r="F76" s="47">
        <f>F67/F3</f>
        <v>0.5147726368128569</v>
      </c>
    </row>
    <row r="77" spans="1:8" ht="13.25" customHeight="1">
      <c r="A77" s="46" t="s">
        <v>307</v>
      </c>
      <c r="B77" s="71">
        <f ca="1">B62/B9</f>
        <v>1.0909820862940642</v>
      </c>
      <c r="C77" s="71">
        <f ca="1">C62/C9</f>
        <v>0.60107492328142642</v>
      </c>
      <c r="D77" s="71">
        <f ca="1">D62/D9</f>
        <v>2.4844452380883446</v>
      </c>
      <c r="E77" s="71">
        <f ca="1">E62/E9</f>
        <v>4.9175367077728964</v>
      </c>
      <c r="F77" s="71">
        <f ca="1">F62/F9</f>
        <v>3.0197083297104039</v>
      </c>
    </row>
    <row r="78" spans="1:8" ht="13.25" customHeight="1">
      <c r="A78" s="46" t="s">
        <v>308</v>
      </c>
      <c r="B78" s="71">
        <f ca="1">B62/B16</f>
        <v>2.1953415601993802</v>
      </c>
      <c r="C78" s="71">
        <f ca="1">C62/C16</f>
        <v>0.99861965353511528</v>
      </c>
      <c r="D78" s="71">
        <f ca="1">D62/D16</f>
        <v>8.6064475481448177</v>
      </c>
      <c r="E78" s="71">
        <f ca="1">E62/E16</f>
        <v>24.757919691582565</v>
      </c>
      <c r="F78" s="71">
        <f ca="1">F62/F16</f>
        <v>12.533994136326683</v>
      </c>
    </row>
    <row r="79" spans="1:8" ht="13.25" customHeight="1">
      <c r="A79" s="46"/>
      <c r="B79" s="100"/>
      <c r="C79" s="100"/>
      <c r="D79" s="100"/>
      <c r="E79" s="100"/>
      <c r="F79" s="100"/>
    </row>
    <row r="80" spans="1:8" ht="13.25" customHeight="1">
      <c r="A80" s="41" t="s">
        <v>356</v>
      </c>
      <c r="B80" s="108">
        <f t="shared" ref="B80:F81" si="5">B35/B$3</f>
        <v>0.26301369863013696</v>
      </c>
      <c r="C80" s="108">
        <f t="shared" si="5"/>
        <v>0.27061728395061729</v>
      </c>
      <c r="D80" s="108">
        <f t="shared" si="5"/>
        <v>0.30615288689362774</v>
      </c>
      <c r="E80" s="108">
        <f t="shared" si="5"/>
        <v>0.4108894008309214</v>
      </c>
      <c r="F80" s="108">
        <f t="shared" si="5"/>
        <v>0.41757052929971689</v>
      </c>
    </row>
    <row r="81" spans="1:13" ht="13.25" customHeight="1">
      <c r="A81" s="41" t="s">
        <v>355</v>
      </c>
      <c r="B81" s="108">
        <f t="shared" si="5"/>
        <v>0.22374429223744291</v>
      </c>
      <c r="C81" s="108">
        <f t="shared" si="5"/>
        <v>0.22506849315068495</v>
      </c>
      <c r="D81" s="108">
        <f t="shared" si="5"/>
        <v>0.27258904109589044</v>
      </c>
      <c r="E81" s="108">
        <f t="shared" si="5"/>
        <v>0.29438356164383561</v>
      </c>
      <c r="F81" s="108">
        <f t="shared" si="5"/>
        <v>0.26630136986301373</v>
      </c>
    </row>
    <row r="82" spans="1:13" ht="13.25" customHeight="1">
      <c r="A82" s="41" t="s">
        <v>357</v>
      </c>
      <c r="B82" s="108">
        <f>B42/B3</f>
        <v>0.11598173515981736</v>
      </c>
      <c r="C82" s="108">
        <f>C42/C3</f>
        <v>0.11451897064754168</v>
      </c>
      <c r="D82" s="108">
        <f>D42/D3</f>
        <v>0.12559591618609292</v>
      </c>
      <c r="E82" s="108">
        <f>E42/E3</f>
        <v>0.12376878593889565</v>
      </c>
      <c r="F82" s="108">
        <f>F42/F3</f>
        <v>0.12281786430477287</v>
      </c>
    </row>
    <row r="83" spans="1:13" ht="13.25" customHeight="1">
      <c r="A83" s="41" t="s">
        <v>358</v>
      </c>
      <c r="B83" s="108">
        <f t="shared" ref="B83:F84" si="6">B43/B$3</f>
        <v>7.2146118721461192E-2</v>
      </c>
      <c r="C83" s="108">
        <f t="shared" si="6"/>
        <v>7.3148524426565983E-2</v>
      </c>
      <c r="D83" s="108">
        <f t="shared" si="6"/>
        <v>4.9504556935150719E-2</v>
      </c>
      <c r="E83" s="108">
        <f t="shared" si="6"/>
        <v>4.3642175192830243E-2</v>
      </c>
      <c r="F83" s="136">
        <f t="shared" si="6"/>
        <v>2.3772566974956312E-2</v>
      </c>
    </row>
    <row r="84" spans="1:13" ht="13.25" customHeight="1">
      <c r="A84" s="41" t="s">
        <v>359</v>
      </c>
      <c r="B84" s="136">
        <f t="shared" si="6"/>
        <v>3.0830692271838416E-2</v>
      </c>
      <c r="C84" s="136">
        <f t="shared" si="6"/>
        <v>3.4637178490898694E-2</v>
      </c>
      <c r="D84" s="136">
        <f t="shared" si="6"/>
        <v>2.2632303718890939E-2</v>
      </c>
      <c r="E84" s="136">
        <f t="shared" si="6"/>
        <v>2.1547152132643663E-2</v>
      </c>
      <c r="F84" s="136">
        <f t="shared" si="6"/>
        <v>2.2508831070144654E-2</v>
      </c>
    </row>
    <row r="85" spans="1:13" ht="13.25" customHeight="1">
      <c r="A85" s="41" t="s">
        <v>360</v>
      </c>
      <c r="B85" s="108">
        <f>B83+B84</f>
        <v>0.10297681099329961</v>
      </c>
      <c r="C85" s="108">
        <f>C83+C84</f>
        <v>0.10778570291746467</v>
      </c>
      <c r="D85" s="108">
        <f>D83+D84</f>
        <v>7.2136860654041651E-2</v>
      </c>
      <c r="E85" s="108">
        <f>E83+E84</f>
        <v>6.5189327325473903E-2</v>
      </c>
      <c r="F85" s="136">
        <f>F83+F84</f>
        <v>4.6281398045100966E-2</v>
      </c>
    </row>
    <row r="86" spans="1:13" ht="13.25" customHeight="1">
      <c r="A86" s="41" t="s">
        <v>361</v>
      </c>
      <c r="B86" s="72">
        <f>B80+B81-B82-B85</f>
        <v>0.26779944471446293</v>
      </c>
      <c r="C86" s="72">
        <f>C80+C81-C82-C85</f>
        <v>0.27338110353629586</v>
      </c>
      <c r="D86" s="72">
        <f>D80+D81-D82-D85</f>
        <v>0.38100915114938361</v>
      </c>
      <c r="E86" s="72">
        <f>E80+E81-E82-E85</f>
        <v>0.51631484921038751</v>
      </c>
      <c r="F86" s="72">
        <f>F80+F81-F82-F85</f>
        <v>0.51477263681285679</v>
      </c>
    </row>
    <row r="87" spans="1:13" ht="13.25" customHeight="1">
      <c r="A87" s="46"/>
      <c r="B87" s="100"/>
      <c r="C87" s="100"/>
      <c r="D87" s="100"/>
      <c r="E87" s="100"/>
      <c r="F87" s="100"/>
    </row>
    <row r="88" spans="1:13" ht="13.25" customHeight="1">
      <c r="A88" s="46"/>
      <c r="B88" s="100"/>
      <c r="C88" s="100"/>
      <c r="D88" s="100"/>
      <c r="E88" s="100"/>
      <c r="F88" s="100"/>
    </row>
    <row r="89" spans="1:13" ht="11.25" customHeight="1">
      <c r="B89" s="72"/>
      <c r="C89" s="72"/>
      <c r="D89" s="72"/>
    </row>
    <row r="90" spans="1:13" ht="11.25" customHeight="1">
      <c r="A90" s="61" t="s">
        <v>334</v>
      </c>
      <c r="B90" s="59"/>
      <c r="D90" s="59"/>
    </row>
    <row r="91" spans="1:13" ht="11.25" customHeight="1">
      <c r="A91" s="61" t="s">
        <v>335</v>
      </c>
      <c r="B91" s="73"/>
      <c r="C91" s="73"/>
      <c r="D91" s="73"/>
    </row>
    <row r="92" spans="1:13" ht="11.25" customHeight="1">
      <c r="A92" s="61" t="s">
        <v>336</v>
      </c>
    </row>
    <row r="93" spans="1:13" ht="11.25" customHeight="1">
      <c r="A93" s="61" t="s">
        <v>337</v>
      </c>
      <c r="B93" s="81"/>
      <c r="C93" s="82">
        <v>0.33150000000000002</v>
      </c>
      <c r="D93" s="82">
        <v>-0.01</v>
      </c>
      <c r="E93" s="82">
        <v>-0.24</v>
      </c>
      <c r="F93" s="82">
        <v>0.23</v>
      </c>
      <c r="G93" s="83"/>
      <c r="H93" s="78"/>
      <c r="I93" s="78"/>
      <c r="J93" s="78"/>
      <c r="K93" s="78"/>
      <c r="L93" s="78"/>
      <c r="M93" s="78"/>
    </row>
    <row r="94" spans="1:13" ht="11.25" customHeight="1">
      <c r="A94" s="61" t="s">
        <v>339</v>
      </c>
      <c r="B94" s="84">
        <v>0.54200000000000004</v>
      </c>
      <c r="C94" s="84">
        <v>0.53</v>
      </c>
      <c r="D94" s="84">
        <v>0.60299999999999998</v>
      </c>
      <c r="E94" s="84">
        <v>0.61399999999999999</v>
      </c>
      <c r="F94" s="84">
        <v>0.6</v>
      </c>
      <c r="G94" s="83"/>
      <c r="H94" s="78"/>
      <c r="I94" s="78"/>
      <c r="J94" s="78"/>
      <c r="K94" s="78"/>
      <c r="L94" s="78"/>
      <c r="M94" s="78"/>
    </row>
    <row r="95" spans="1:13" ht="11.25" customHeight="1">
      <c r="A95" s="61" t="s">
        <v>338</v>
      </c>
      <c r="B95" s="85">
        <v>0.17399999999999999</v>
      </c>
      <c r="C95" s="85">
        <v>0.16</v>
      </c>
      <c r="D95" s="85">
        <v>0.214</v>
      </c>
      <c r="E95" s="82">
        <v>0.215</v>
      </c>
      <c r="F95" s="82">
        <v>0.21299999999999999</v>
      </c>
      <c r="G95" s="83"/>
      <c r="H95" s="78"/>
      <c r="I95" s="78"/>
      <c r="J95" s="78"/>
      <c r="K95" s="78"/>
      <c r="L95" s="78"/>
      <c r="M95" s="78"/>
    </row>
    <row r="96" spans="1:13" ht="11.25" customHeight="1">
      <c r="A96" s="74" t="s">
        <v>340</v>
      </c>
      <c r="B96" s="85"/>
      <c r="C96" s="85"/>
      <c r="D96" s="85"/>
      <c r="E96" s="86"/>
      <c r="F96" s="86"/>
      <c r="G96" s="83"/>
      <c r="H96" s="78"/>
      <c r="I96" s="78"/>
      <c r="J96" s="78"/>
      <c r="K96" s="78"/>
      <c r="L96" s="78"/>
      <c r="M96" s="78"/>
    </row>
    <row r="97" spans="1:13" ht="11.25" customHeight="1">
      <c r="A97" s="22"/>
      <c r="B97" s="86"/>
      <c r="C97" s="86"/>
      <c r="D97" s="86"/>
      <c r="E97" s="86"/>
      <c r="F97" s="86"/>
      <c r="G97" s="83"/>
      <c r="H97" s="78"/>
      <c r="I97" s="78"/>
      <c r="J97" s="78"/>
      <c r="K97" s="78"/>
      <c r="L97" s="78"/>
      <c r="M97" s="78"/>
    </row>
    <row r="98" spans="1:13" ht="11.25" customHeight="1">
      <c r="A98" s="61" t="s">
        <v>341</v>
      </c>
      <c r="B98" s="87"/>
      <c r="C98" s="84">
        <v>9.8360655737705027E-2</v>
      </c>
      <c r="D98" s="84">
        <v>5.2238805970149294E-2</v>
      </c>
      <c r="E98" s="84">
        <v>-6.3829787234042534E-2</v>
      </c>
      <c r="F98" s="84">
        <v>2.2727272727272707E-2</v>
      </c>
      <c r="G98" s="83"/>
      <c r="H98" s="78"/>
      <c r="I98" s="78"/>
      <c r="J98" s="78"/>
      <c r="K98" s="78"/>
      <c r="L98" s="78"/>
      <c r="M98" s="78"/>
    </row>
    <row r="99" spans="1:13" ht="11.25" customHeight="1">
      <c r="A99" s="61" t="s">
        <v>342</v>
      </c>
      <c r="B99" s="99">
        <v>5.1999999999999998E-2</v>
      </c>
      <c r="C99" s="99">
        <v>5.0999999999999997E-2</v>
      </c>
      <c r="D99" s="99">
        <v>6.3E-2</v>
      </c>
      <c r="E99" s="99">
        <v>7.3999999999999996E-2</v>
      </c>
      <c r="F99" s="99">
        <v>7.8E-2</v>
      </c>
      <c r="G99" s="86"/>
    </row>
    <row r="100" spans="1:13" ht="11.25" customHeight="1">
      <c r="A100" s="61" t="s">
        <v>343</v>
      </c>
      <c r="B100" s="85">
        <v>0.1</v>
      </c>
      <c r="C100" s="91">
        <f t="shared" ref="C100:F102" si="7">B100</f>
        <v>0.1</v>
      </c>
      <c r="D100" s="91">
        <f t="shared" si="7"/>
        <v>0.1</v>
      </c>
      <c r="E100" s="91">
        <f t="shared" si="7"/>
        <v>0.1</v>
      </c>
      <c r="F100" s="91">
        <f t="shared" si="7"/>
        <v>0.1</v>
      </c>
      <c r="G100" s="86"/>
    </row>
    <row r="101" spans="1:13" ht="11.25" customHeight="1">
      <c r="A101" s="61" t="s">
        <v>344</v>
      </c>
      <c r="B101" s="85"/>
      <c r="C101" s="91"/>
      <c r="D101" s="91"/>
      <c r="E101" s="91"/>
      <c r="F101" s="91"/>
      <c r="G101" s="86"/>
    </row>
    <row r="102" spans="1:13" ht="11.25" customHeight="1">
      <c r="A102" s="61" t="s">
        <v>257</v>
      </c>
      <c r="B102" s="85">
        <v>0.25</v>
      </c>
      <c r="C102" s="91">
        <f t="shared" si="7"/>
        <v>0.25</v>
      </c>
      <c r="D102" s="91">
        <f t="shared" si="7"/>
        <v>0.25</v>
      </c>
      <c r="E102" s="91">
        <f t="shared" si="7"/>
        <v>0.25</v>
      </c>
      <c r="F102" s="91">
        <f t="shared" si="7"/>
        <v>0.25</v>
      </c>
      <c r="G102" s="86"/>
    </row>
    <row r="103" spans="1:13" ht="11.25" customHeight="1">
      <c r="A103" s="61"/>
      <c r="B103" s="88"/>
      <c r="C103" s="89"/>
      <c r="D103" s="89"/>
      <c r="E103" s="86"/>
      <c r="F103" s="86"/>
      <c r="G103" s="86"/>
    </row>
    <row r="104" spans="1:13" ht="11.25" customHeight="1">
      <c r="A104" s="61" t="s">
        <v>345</v>
      </c>
      <c r="B104" s="86"/>
      <c r="C104" s="86"/>
      <c r="D104" s="86"/>
      <c r="E104" s="86"/>
      <c r="F104" s="86"/>
      <c r="G104" s="86"/>
    </row>
    <row r="105" spans="1:13" ht="11.25" customHeight="1">
      <c r="A105" s="61" t="s">
        <v>346</v>
      </c>
      <c r="B105" s="90">
        <v>0</v>
      </c>
      <c r="C105" s="90">
        <v>0</v>
      </c>
      <c r="D105" s="90">
        <v>0</v>
      </c>
      <c r="E105" s="86"/>
      <c r="F105" s="86"/>
      <c r="G105" s="86"/>
    </row>
    <row r="106" spans="1:13" ht="11.25" customHeight="1">
      <c r="A106" s="61" t="s">
        <v>347</v>
      </c>
      <c r="B106" s="94">
        <v>96</v>
      </c>
      <c r="C106" s="94">
        <v>98.775308641975315</v>
      </c>
      <c r="D106" s="94">
        <v>111.74580371617412</v>
      </c>
      <c r="E106" s="94">
        <v>149.97463130328632</v>
      </c>
      <c r="F106" s="94">
        <v>152.41324319439667</v>
      </c>
      <c r="G106" s="86"/>
    </row>
    <row r="107" spans="1:13" ht="11.25" customHeight="1">
      <c r="A107" s="61" t="s">
        <v>348</v>
      </c>
      <c r="B107" s="94">
        <v>150.67650676506764</v>
      </c>
      <c r="C107" s="94">
        <v>155</v>
      </c>
      <c r="D107" s="94">
        <v>165</v>
      </c>
      <c r="E107" s="94">
        <v>175</v>
      </c>
      <c r="F107" s="94">
        <v>162</v>
      </c>
      <c r="G107" s="86"/>
    </row>
    <row r="108" spans="1:13" ht="11.25" customHeight="1">
      <c r="A108" s="75" t="s">
        <v>349</v>
      </c>
      <c r="B108" s="133"/>
      <c r="C108" s="133">
        <v>1600</v>
      </c>
      <c r="D108" s="133">
        <v>1600</v>
      </c>
      <c r="E108" s="133">
        <v>1600</v>
      </c>
      <c r="F108" s="94"/>
      <c r="G108" s="86"/>
    </row>
    <row r="109" spans="1:13" ht="11.25" customHeight="1">
      <c r="A109" s="61" t="s">
        <v>350</v>
      </c>
      <c r="B109" s="94">
        <v>69.152163102933869</v>
      </c>
      <c r="C109" s="94">
        <v>71.205014783331791</v>
      </c>
      <c r="D109" s="94">
        <v>70.717643580151261</v>
      </c>
      <c r="E109" s="94">
        <v>82.180235011857292</v>
      </c>
      <c r="F109" s="94">
        <v>71.500818064645443</v>
      </c>
      <c r="G109" s="86"/>
    </row>
    <row r="110" spans="1:13" ht="11.25" customHeight="1">
      <c r="A110" s="61" t="s">
        <v>351</v>
      </c>
      <c r="B110" s="94"/>
      <c r="C110" s="94"/>
      <c r="D110" s="94"/>
      <c r="E110" s="94"/>
      <c r="F110" s="94"/>
      <c r="G110" s="86"/>
    </row>
    <row r="111" spans="1:13" ht="11.25" customHeight="1">
      <c r="A111" s="61" t="s">
        <v>352</v>
      </c>
      <c r="B111" s="90"/>
      <c r="C111" s="90"/>
      <c r="D111" s="90"/>
      <c r="E111" s="86"/>
      <c r="F111" s="86"/>
      <c r="G111" s="86"/>
    </row>
    <row r="112" spans="1:13" ht="11.25" customHeight="1">
      <c r="A112" s="61" t="s">
        <v>353</v>
      </c>
      <c r="B112" s="90"/>
      <c r="C112" s="90">
        <v>-150</v>
      </c>
      <c r="D112" s="90">
        <v>-150</v>
      </c>
      <c r="E112" s="90">
        <v>-150</v>
      </c>
      <c r="F112" s="90">
        <v>-150</v>
      </c>
      <c r="G112" s="86"/>
    </row>
    <row r="113" spans="1:8" ht="11.25" customHeight="1">
      <c r="A113" s="61" t="s">
        <v>235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86"/>
    </row>
    <row r="114" spans="1:8" ht="11.25" customHeight="1">
      <c r="A114" s="61" t="s">
        <v>354</v>
      </c>
      <c r="B114" s="90">
        <v>0</v>
      </c>
      <c r="C114" s="90">
        <v>1200</v>
      </c>
      <c r="D114" s="90">
        <v>0</v>
      </c>
      <c r="E114" s="90">
        <v>0</v>
      </c>
      <c r="F114" s="90">
        <v>0</v>
      </c>
      <c r="G114" s="86"/>
    </row>
    <row r="115" spans="1:8" ht="11.25" customHeight="1">
      <c r="B115" s="86"/>
      <c r="C115" s="86"/>
      <c r="D115" s="86"/>
      <c r="E115" s="86"/>
      <c r="F115" s="86"/>
      <c r="G115" s="86"/>
    </row>
    <row r="116" spans="1:8" ht="11.25" customHeight="1">
      <c r="A116" s="22"/>
      <c r="B116" s="86"/>
      <c r="C116" s="86"/>
      <c r="D116" s="86"/>
      <c r="E116" s="86"/>
      <c r="F116" s="86"/>
      <c r="G116" s="86"/>
    </row>
    <row r="117" spans="1:8">
      <c r="A117" s="22"/>
      <c r="B117" s="86"/>
      <c r="C117" s="86"/>
      <c r="D117" s="86"/>
      <c r="E117" s="86"/>
      <c r="F117" s="86"/>
      <c r="G117" s="86"/>
      <c r="H117" s="106" t="s">
        <v>276</v>
      </c>
    </row>
    <row r="118" spans="1:8" ht="13.5" customHeight="1">
      <c r="A118" s="104" t="s">
        <v>328</v>
      </c>
      <c r="B118" s="105">
        <v>2006</v>
      </c>
      <c r="C118" s="105">
        <v>2007</v>
      </c>
      <c r="D118" s="105">
        <v>2008</v>
      </c>
      <c r="E118" s="105">
        <v>2009</v>
      </c>
      <c r="F118" s="105">
        <v>2010</v>
      </c>
      <c r="H118" s="107" t="s">
        <v>127</v>
      </c>
    </row>
    <row r="119" spans="1:8" ht="13.5" customHeight="1">
      <c r="A119" s="41" t="s">
        <v>291</v>
      </c>
      <c r="B119" s="76">
        <f t="shared" ref="B119:F121" si="8">B57/1000</f>
        <v>0.69</v>
      </c>
      <c r="C119" s="76">
        <f t="shared" si="8"/>
        <v>0.63</v>
      </c>
      <c r="D119" s="76">
        <f t="shared" si="8"/>
        <v>0.36</v>
      </c>
      <c r="E119" s="76">
        <f t="shared" si="8"/>
        <v>0.18</v>
      </c>
      <c r="F119" s="76">
        <f t="shared" si="8"/>
        <v>0.12</v>
      </c>
      <c r="H119" s="59">
        <f>F119-C119</f>
        <v>-0.51</v>
      </c>
    </row>
    <row r="120" spans="1:8" ht="13.5" customHeight="1">
      <c r="A120" s="58" t="s">
        <v>292</v>
      </c>
      <c r="B120" s="76">
        <f t="shared" si="8"/>
        <v>8.7972117588701071</v>
      </c>
      <c r="C120" s="76">
        <f t="shared" si="8"/>
        <v>11.957627957929287</v>
      </c>
      <c r="D120" s="76">
        <f t="shared" si="8"/>
        <v>16.498601998772877</v>
      </c>
      <c r="E120" s="76">
        <f t="shared" si="8"/>
        <v>16.991821889016645</v>
      </c>
      <c r="F120" s="76">
        <f t="shared" si="8"/>
        <v>20.837513611843022</v>
      </c>
      <c r="H120" s="59">
        <f>F120-C120</f>
        <v>8.8798856539137354</v>
      </c>
    </row>
    <row r="121" spans="1:8" ht="13.5" customHeight="1">
      <c r="A121" s="58" t="s">
        <v>329</v>
      </c>
      <c r="B121" s="103">
        <f t="shared" si="8"/>
        <v>15.3</v>
      </c>
      <c r="C121" s="103">
        <f t="shared" si="8"/>
        <v>16.29</v>
      </c>
      <c r="D121" s="103">
        <f t="shared" si="8"/>
        <v>16.53</v>
      </c>
      <c r="E121" s="103">
        <f t="shared" si="8"/>
        <v>15.57</v>
      </c>
      <c r="F121" s="103">
        <f t="shared" si="8"/>
        <v>15.06</v>
      </c>
      <c r="H121" s="59">
        <f>F121-C121</f>
        <v>-1.2299999999999986</v>
      </c>
    </row>
    <row r="122" spans="1:8" ht="13.5" customHeight="1">
      <c r="A122" s="58" t="s">
        <v>330</v>
      </c>
      <c r="B122" s="37">
        <f>B119+B120+B121</f>
        <v>24.787211758870107</v>
      </c>
      <c r="C122" s="37">
        <f>C119+C120+C121</f>
        <v>28.877627957929285</v>
      </c>
      <c r="D122" s="37">
        <f>D119+D120+D121</f>
        <v>33.388601998772877</v>
      </c>
      <c r="E122" s="37">
        <f>E119+E120+E121</f>
        <v>32.741821889016649</v>
      </c>
      <c r="F122" s="37">
        <f>F119+F120+F121</f>
        <v>36.017513611843022</v>
      </c>
      <c r="H122" s="59"/>
    </row>
    <row r="123" spans="1:8" ht="13.5" customHeight="1">
      <c r="A123" s="58"/>
      <c r="B123" s="37"/>
      <c r="C123" s="37"/>
      <c r="D123" s="37"/>
      <c r="E123" s="37"/>
      <c r="F123" s="37"/>
      <c r="H123" s="59"/>
    </row>
    <row r="124" spans="1:8" ht="13.5" customHeight="1">
      <c r="A124" s="58" t="s">
        <v>331</v>
      </c>
      <c r="B124" s="37">
        <f ca="1">B62/1000</f>
        <v>6.1852138400355692</v>
      </c>
      <c r="C124" s="37">
        <f t="shared" ref="C124:F125" ca="1" si="9">C62/1000</f>
        <v>5.7338521981749402</v>
      </c>
      <c r="D124" s="37">
        <f t="shared" ca="1" si="9"/>
        <v>9.1783730899564731</v>
      </c>
      <c r="E124" s="37">
        <f t="shared" ca="1" si="9"/>
        <v>8.2003708519245553</v>
      </c>
      <c r="F124" s="37">
        <f t="shared" ca="1" si="9"/>
        <v>10.628119058657045</v>
      </c>
      <c r="H124" s="59">
        <f ca="1">F124-C124</f>
        <v>4.8942668604821051</v>
      </c>
    </row>
    <row r="125" spans="1:8" ht="13.5" customHeight="1">
      <c r="A125" s="58" t="s">
        <v>332</v>
      </c>
      <c r="B125" s="39">
        <f ca="1">B63/1000</f>
        <v>18.601997918834538</v>
      </c>
      <c r="C125" s="39">
        <f t="shared" ca="1" si="9"/>
        <v>23.143775759754345</v>
      </c>
      <c r="D125" s="39">
        <f t="shared" ca="1" si="9"/>
        <v>24.210228908816404</v>
      </c>
      <c r="E125" s="39">
        <f t="shared" ca="1" si="9"/>
        <v>24.541451037092092</v>
      </c>
      <c r="F125" s="39">
        <f t="shared" ca="1" si="9"/>
        <v>25.38939455318598</v>
      </c>
      <c r="H125" s="59">
        <f ca="1">F125-C125</f>
        <v>2.2456187934316354</v>
      </c>
    </row>
    <row r="126" spans="1:8" ht="13.5" customHeight="1">
      <c r="A126" s="58" t="s">
        <v>333</v>
      </c>
      <c r="B126" s="37">
        <f ca="1">B124+B125</f>
        <v>24.787211758870107</v>
      </c>
      <c r="C126" s="37">
        <f ca="1">C124+C125</f>
        <v>28.877627957929285</v>
      </c>
      <c r="D126" s="37">
        <f ca="1">D124+D125</f>
        <v>33.388601998772877</v>
      </c>
      <c r="E126" s="37">
        <f ca="1">E124+E125</f>
        <v>32.741821889016649</v>
      </c>
      <c r="F126" s="37">
        <f ca="1">F124+F125</f>
        <v>36.017513611843029</v>
      </c>
      <c r="H126" s="20"/>
    </row>
    <row r="127" spans="1:8" ht="11.25" customHeight="1">
      <c r="A127" s="65"/>
      <c r="B127" s="66"/>
      <c r="C127" s="66"/>
      <c r="D127" s="66"/>
      <c r="E127" s="66"/>
      <c r="F127" s="66"/>
      <c r="H127" s="69"/>
    </row>
    <row r="128" spans="1:8" ht="11.25" customHeight="1"/>
    <row r="129" spans="1:8">
      <c r="B129" s="86"/>
      <c r="C129" s="86"/>
      <c r="D129" s="86"/>
      <c r="E129" s="86"/>
      <c r="F129" s="86"/>
      <c r="G129" s="86"/>
      <c r="H129" s="106" t="s">
        <v>276</v>
      </c>
    </row>
    <row r="130" spans="1:8" ht="12" thickBot="1">
      <c r="B130" s="105">
        <v>2006</v>
      </c>
      <c r="C130" s="105">
        <v>2007</v>
      </c>
      <c r="D130" s="105">
        <v>2008</v>
      </c>
      <c r="E130" s="105">
        <v>2009</v>
      </c>
      <c r="F130" s="105">
        <v>2010</v>
      </c>
      <c r="H130" s="102" t="s">
        <v>127</v>
      </c>
    </row>
    <row r="131" spans="1:8" ht="12">
      <c r="A131" s="46" t="s">
        <v>20</v>
      </c>
      <c r="B131" s="69">
        <f>B120</f>
        <v>8.7972117588701071</v>
      </c>
      <c r="C131" s="69">
        <f>C120</f>
        <v>11.957627957929287</v>
      </c>
      <c r="D131" s="69">
        <f>D120</f>
        <v>16.498601998772877</v>
      </c>
      <c r="E131" s="69">
        <f>E120</f>
        <v>16.991821889016645</v>
      </c>
      <c r="F131" s="69">
        <f>F120</f>
        <v>20.837513611843022</v>
      </c>
      <c r="H131" s="69">
        <f>F131-C131</f>
        <v>8.8798856539137354</v>
      </c>
    </row>
    <row r="132" spans="1:8" ht="12">
      <c r="A132" s="46" t="s">
        <v>299</v>
      </c>
      <c r="B132" s="67">
        <f ca="1">B68/1000</f>
        <v>5.2519979188345385</v>
      </c>
      <c r="C132" s="67">
        <f ca="1">C68/1000</f>
        <v>8.6537757597543461</v>
      </c>
      <c r="D132" s="67">
        <f ca="1">D68/1000</f>
        <v>9.3302289088164034</v>
      </c>
      <c r="E132" s="67">
        <f ca="1">E68/1000</f>
        <v>10.471451037092091</v>
      </c>
      <c r="F132" s="67">
        <f ca="1">F68/1000</f>
        <v>11.679394553185979</v>
      </c>
      <c r="H132" s="69">
        <f ca="1">F132-C132</f>
        <v>3.025618793431633</v>
      </c>
    </row>
    <row r="133" spans="1:8" ht="12">
      <c r="A133" s="44" t="s">
        <v>327</v>
      </c>
      <c r="B133" s="66">
        <f ca="1">B132-B131</f>
        <v>-3.5452138400355686</v>
      </c>
      <c r="C133" s="66">
        <f ca="1">C132-C131</f>
        <v>-3.3038521981749405</v>
      </c>
      <c r="D133" s="66">
        <f ca="1">D132-D131</f>
        <v>-7.1683730899564733</v>
      </c>
      <c r="E133" s="66">
        <f ca="1">E132-E131</f>
        <v>-6.5203708519245538</v>
      </c>
      <c r="F133" s="66">
        <f ca="1">F132-F131</f>
        <v>-9.1581190586570429</v>
      </c>
      <c r="H133" s="69">
        <f ca="1">F133-C133</f>
        <v>-5.8542668604821024</v>
      </c>
    </row>
    <row r="134" spans="1:8" ht="12">
      <c r="A134" s="44" t="s">
        <v>301</v>
      </c>
      <c r="B134" s="69"/>
      <c r="C134" s="69"/>
      <c r="D134" s="69"/>
      <c r="E134" s="69"/>
      <c r="F134" s="69"/>
      <c r="G134" s="53"/>
    </row>
    <row r="135" spans="1:8">
      <c r="C135" s="51"/>
      <c r="D135" s="51"/>
    </row>
    <row r="136" spans="1:8">
      <c r="C136" s="51"/>
      <c r="D136" s="51"/>
    </row>
  </sheetData>
  <printOptions headings="1" gridLinesSet="0"/>
  <pageMargins left="0.6692913385826772" right="0.31496062992125984" top="0.62992125984251968" bottom="0.59055118110236227" header="0.51181102362204722" footer="0.51181102362204722"/>
  <pageSetup paperSize="9" scale="96" orientation="portrait" horizontalDpi="4294967292" verticalDpi="4294967292" r:id="rId1"/>
  <headerFooter alignWithMargins="0"/>
  <rowBreaks count="2" manualBreakCount="2">
    <brk id="30" max="7" man="1"/>
    <brk id="8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Exhibit 1</vt:lpstr>
      <vt:lpstr>Exhibit 2</vt:lpstr>
      <vt:lpstr>Exh1 TO DO</vt:lpstr>
      <vt:lpstr>Exh2 TO DO</vt:lpstr>
      <vt:lpstr>Anexo 1 ES</vt:lpstr>
      <vt:lpstr>Anexo 2 ES</vt:lpstr>
      <vt:lpstr>Anex1 Resolver ES</vt:lpstr>
      <vt:lpstr>Anex2 Resolver ES</vt:lpstr>
      <vt:lpstr>Anexo 1 PT</vt:lpstr>
      <vt:lpstr>Anexo 2 PT</vt:lpstr>
      <vt:lpstr>Anex1 FAZER PT</vt:lpstr>
      <vt:lpstr>Anex2 FAZER PT</vt:lpstr>
      <vt:lpstr>'Anex1 FAZER PT'!Area_de_impressao</vt:lpstr>
      <vt:lpstr>'Anex1 Resolver ES'!Area_de_impressao</vt:lpstr>
      <vt:lpstr>'Anex2 FAZER PT'!Area_de_impressao</vt:lpstr>
      <vt:lpstr>'Anex2 Resolver ES'!Area_de_impressao</vt:lpstr>
      <vt:lpstr>'Anexo 1 ES'!Area_de_impressao</vt:lpstr>
      <vt:lpstr>'Anexo 1 PT'!Area_de_impressao</vt:lpstr>
      <vt:lpstr>'Anexo 2 ES'!Area_de_impressao</vt:lpstr>
      <vt:lpstr>'Anexo 2 PT'!Area_de_impressao</vt:lpstr>
      <vt:lpstr>'Exh1 TO DO'!Area_de_impressao</vt:lpstr>
      <vt:lpstr>'Exh2 TO DO'!Area_de_impressao</vt:lpstr>
      <vt:lpstr>'Exhibit 1'!Area_de_impressao</vt:lpstr>
      <vt:lpstr>'Exhibit 2'!Area_de_impressao</vt:lpstr>
    </vt:vector>
  </TitlesOfParts>
  <Company>Universidad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IESE</dc:creator>
  <cp:lastModifiedBy>Oscar Simões</cp:lastModifiedBy>
  <cp:lastPrinted>2019-04-05T23:24:58Z</cp:lastPrinted>
  <dcterms:created xsi:type="dcterms:W3CDTF">2011-10-31T17:14:30Z</dcterms:created>
  <dcterms:modified xsi:type="dcterms:W3CDTF">2019-04-05T23:24:59Z</dcterms:modified>
</cp:coreProperties>
</file>