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simoes\OneDrive\Documentos\Profissional\01 - ISE\07 - Traduções\Livros\Finanças para Gestores\Planilhas Abascal\"/>
    </mc:Choice>
  </mc:AlternateContent>
  <xr:revisionPtr revIDLastSave="7" documentId="13_ncr:4000b_{B75861AA-19B0-4678-BEF7-7F8D693DBA30}" xr6:coauthVersionLast="36" xr6:coauthVersionMax="36" xr10:uidLastSave="{8C208468-A0F8-4ED2-B39B-FCD3398B5369}"/>
  <bookViews>
    <workbookView xWindow="460" yWindow="180" windowWidth="12520" windowHeight="7420" tabRatio="418" activeTab="2" xr2:uid="{00000000-000D-0000-FFFF-FFFF00000000}"/>
  </bookViews>
  <sheets>
    <sheet name="Exhibit 1 Engl" sheetId="5" r:id="rId1"/>
    <sheet name="Anexo 1 Esp" sheetId="7" r:id="rId2"/>
    <sheet name="Anexo 1 Port" sheetId="9" r:id="rId3"/>
    <sheet name="Perpetuity" sheetId="8" r:id="rId4"/>
  </sheets>
  <definedNames>
    <definedName name="_xlnm.Print_Area" localSheetId="1">'Anexo 1 Esp'!$A$1:$H$49</definedName>
    <definedName name="_xlnm.Print_Area" localSheetId="2">'Anexo 1 Port'!$A$1:$H$49</definedName>
    <definedName name="_xlnm.Print_Area" localSheetId="0">'Exhibit 1 Engl'!$A$1:$H$50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6" i="9" l="1"/>
  <c r="B47" i="9" s="1"/>
  <c r="B45" i="9"/>
  <c r="G45" i="9" s="1"/>
  <c r="B43" i="9"/>
  <c r="B44" i="9" s="1"/>
  <c r="B42" i="9"/>
  <c r="B27" i="9"/>
  <c r="C27" i="9" s="1"/>
  <c r="D10" i="9"/>
  <c r="C10" i="9"/>
  <c r="B10" i="9"/>
  <c r="F6" i="9"/>
  <c r="E6" i="9"/>
  <c r="G5" i="9"/>
  <c r="F5" i="9"/>
  <c r="E5" i="9"/>
  <c r="E10" i="9" s="1"/>
  <c r="B32" i="8"/>
  <c r="I38" i="8"/>
  <c r="J38" i="8"/>
  <c r="K38" i="8"/>
  <c r="H38" i="8"/>
  <c r="E35" i="8"/>
  <c r="K39" i="8" s="1"/>
  <c r="K46" i="8" s="1"/>
  <c r="D35" i="8"/>
  <c r="C35" i="8"/>
  <c r="I39" i="8" s="1"/>
  <c r="I46" i="8" s="1"/>
  <c r="B35" i="8"/>
  <c r="E32" i="8"/>
  <c r="D32" i="8"/>
  <c r="C32" i="8"/>
  <c r="E31" i="8"/>
  <c r="D31" i="8"/>
  <c r="C31" i="8"/>
  <c r="B31" i="8"/>
  <c r="E30" i="8"/>
  <c r="D30" i="8"/>
  <c r="C30" i="8"/>
  <c r="B30" i="8"/>
  <c r="E29" i="8"/>
  <c r="D29" i="8"/>
  <c r="C29" i="8"/>
  <c r="B29" i="8"/>
  <c r="E28" i="8"/>
  <c r="D28" i="8"/>
  <c r="C28" i="8"/>
  <c r="B28" i="8"/>
  <c r="E27" i="8"/>
  <c r="D27" i="8"/>
  <c r="C27" i="8"/>
  <c r="B27" i="8"/>
  <c r="E26" i="8"/>
  <c r="D26" i="8"/>
  <c r="C26" i="8"/>
  <c r="B26" i="8"/>
  <c r="E25" i="8"/>
  <c r="D25" i="8"/>
  <c r="C25" i="8"/>
  <c r="B25" i="8"/>
  <c r="E24" i="8"/>
  <c r="D24" i="8"/>
  <c r="C24" i="8"/>
  <c r="B24" i="8"/>
  <c r="E23" i="8"/>
  <c r="D23" i="8"/>
  <c r="C23" i="8"/>
  <c r="B23" i="8"/>
  <c r="E22" i="8"/>
  <c r="D22" i="8"/>
  <c r="C22" i="8"/>
  <c r="B22" i="8"/>
  <c r="E21" i="8"/>
  <c r="D21" i="8"/>
  <c r="C21" i="8"/>
  <c r="B21" i="8"/>
  <c r="E20" i="8"/>
  <c r="D20" i="8"/>
  <c r="C20" i="8"/>
  <c r="B20" i="8"/>
  <c r="E19" i="8"/>
  <c r="D19" i="8"/>
  <c r="C19" i="8"/>
  <c r="B19" i="8"/>
  <c r="E18" i="8"/>
  <c r="D18" i="8"/>
  <c r="C18" i="8"/>
  <c r="B18" i="8"/>
  <c r="E17" i="8"/>
  <c r="D17" i="8"/>
  <c r="C17" i="8"/>
  <c r="B17" i="8"/>
  <c r="E16" i="8"/>
  <c r="D16" i="8"/>
  <c r="C16" i="8"/>
  <c r="B16" i="8"/>
  <c r="E15" i="8"/>
  <c r="D15" i="8"/>
  <c r="C15" i="8"/>
  <c r="B15" i="8"/>
  <c r="E14" i="8"/>
  <c r="D14" i="8"/>
  <c r="C14" i="8"/>
  <c r="B14" i="8"/>
  <c r="E13" i="8"/>
  <c r="D13" i="8"/>
  <c r="C13" i="8"/>
  <c r="B13" i="8"/>
  <c r="E12" i="8"/>
  <c r="D12" i="8"/>
  <c r="C12" i="8"/>
  <c r="B12" i="8"/>
  <c r="E11" i="8"/>
  <c r="D11" i="8"/>
  <c r="C11" i="8"/>
  <c r="B11" i="8"/>
  <c r="E10" i="8"/>
  <c r="D10" i="8"/>
  <c r="C10" i="8"/>
  <c r="B10" i="8"/>
  <c r="E9" i="8"/>
  <c r="D9" i="8"/>
  <c r="C9" i="8"/>
  <c r="B9" i="8"/>
  <c r="E8" i="8"/>
  <c r="D8" i="8"/>
  <c r="D34" i="8" s="1"/>
  <c r="C8" i="8"/>
  <c r="C34" i="8" s="1"/>
  <c r="C36" i="8" s="1"/>
  <c r="B8" i="8"/>
  <c r="B34" i="8"/>
  <c r="E7" i="8"/>
  <c r="K7" i="8" s="1"/>
  <c r="D7" i="8"/>
  <c r="J7" i="8" s="1"/>
  <c r="C7" i="8"/>
  <c r="I7" i="8" s="1"/>
  <c r="B7" i="8"/>
  <c r="H7" i="8"/>
  <c r="B46" i="7"/>
  <c r="G46" i="7" s="1"/>
  <c r="B45" i="7"/>
  <c r="G45" i="7" s="1"/>
  <c r="B43" i="7"/>
  <c r="B44" i="7" s="1"/>
  <c r="B42" i="7"/>
  <c r="B27" i="7"/>
  <c r="C27" i="7" s="1"/>
  <c r="D10" i="7"/>
  <c r="C10" i="7"/>
  <c r="B10" i="7"/>
  <c r="F6" i="7"/>
  <c r="E6" i="7"/>
  <c r="G5" i="7"/>
  <c r="F5" i="7"/>
  <c r="E5" i="7"/>
  <c r="E10" i="7" s="1"/>
  <c r="B27" i="5"/>
  <c r="C27" i="5"/>
  <c r="D27" i="5" s="1"/>
  <c r="D24" i="5" s="1"/>
  <c r="G5" i="5"/>
  <c r="F5" i="5"/>
  <c r="F8" i="5" s="1"/>
  <c r="F6" i="5"/>
  <c r="E5" i="5"/>
  <c r="E10" i="5" s="1"/>
  <c r="E6" i="5"/>
  <c r="C10" i="5"/>
  <c r="D10" i="5"/>
  <c r="B10" i="5"/>
  <c r="B45" i="5"/>
  <c r="G45" i="5" s="1"/>
  <c r="B46" i="5"/>
  <c r="G46" i="5" s="1"/>
  <c r="B43" i="5"/>
  <c r="B44" i="5" s="1"/>
  <c r="B42" i="5"/>
  <c r="B47" i="7"/>
  <c r="C24" i="5"/>
  <c r="I8" i="8"/>
  <c r="I9" i="8"/>
  <c r="I10" i="8" s="1"/>
  <c r="I11" i="8" s="1"/>
  <c r="I12" i="8" s="1"/>
  <c r="I13" i="8" s="1"/>
  <c r="I14" i="8" s="1"/>
  <c r="I15" i="8" s="1"/>
  <c r="I16" i="8" s="1"/>
  <c r="I17" i="8" s="1"/>
  <c r="K8" i="8"/>
  <c r="K9" i="8" s="1"/>
  <c r="K10" i="8" s="1"/>
  <c r="K11" i="8" s="1"/>
  <c r="K12" i="8" s="1"/>
  <c r="K13" i="8" s="1"/>
  <c r="K14" i="8" s="1"/>
  <c r="K15" i="8" s="1"/>
  <c r="K16" i="8" s="1"/>
  <c r="K17" i="8" s="1"/>
  <c r="H8" i="8"/>
  <c r="J8" i="8"/>
  <c r="J9" i="8"/>
  <c r="J10" i="8" s="1"/>
  <c r="J11" i="8" s="1"/>
  <c r="J12" i="8" s="1"/>
  <c r="J13" i="8" s="1"/>
  <c r="J14" i="8" s="1"/>
  <c r="J15" i="8" s="1"/>
  <c r="J16" i="8" s="1"/>
  <c r="J17" i="8" s="1"/>
  <c r="H9" i="8" l="1"/>
  <c r="H10" i="8" s="1"/>
  <c r="H11" i="8" s="1"/>
  <c r="H12" i="8" s="1"/>
  <c r="H13" i="8" s="1"/>
  <c r="H14" i="8" s="1"/>
  <c r="H15" i="8" s="1"/>
  <c r="H16" i="8" s="1"/>
  <c r="H17" i="8" s="1"/>
  <c r="B47" i="5"/>
  <c r="D36" i="8"/>
  <c r="F8" i="7"/>
  <c r="E34" i="8"/>
  <c r="E36" i="8" s="1"/>
  <c r="B36" i="8"/>
  <c r="F8" i="9"/>
  <c r="D27" i="9"/>
  <c r="D24" i="9" s="1"/>
  <c r="C24" i="9"/>
  <c r="G46" i="9"/>
  <c r="K40" i="8"/>
  <c r="K18" i="8"/>
  <c r="K19" i="8" s="1"/>
  <c r="K20" i="8" s="1"/>
  <c r="K21" i="8" s="1"/>
  <c r="K22" i="8" s="1"/>
  <c r="K23" i="8" s="1"/>
  <c r="K24" i="8" s="1"/>
  <c r="K25" i="8" s="1"/>
  <c r="K26" i="8" s="1"/>
  <c r="K27" i="8" s="1"/>
  <c r="D27" i="7"/>
  <c r="D24" i="7" s="1"/>
  <c r="C24" i="7"/>
  <c r="I18" i="8"/>
  <c r="I19" i="8" s="1"/>
  <c r="I20" i="8" s="1"/>
  <c r="I21" i="8" s="1"/>
  <c r="I22" i="8" s="1"/>
  <c r="I23" i="8" s="1"/>
  <c r="I24" i="8" s="1"/>
  <c r="I25" i="8" s="1"/>
  <c r="I26" i="8" s="1"/>
  <c r="I27" i="8" s="1"/>
  <c r="I40" i="8"/>
  <c r="I41" i="8" s="1"/>
  <c r="J40" i="8"/>
  <c r="J18" i="8"/>
  <c r="J19" i="8" s="1"/>
  <c r="J20" i="8" s="1"/>
  <c r="J21" i="8" s="1"/>
  <c r="J22" i="8" s="1"/>
  <c r="J23" i="8" s="1"/>
  <c r="J24" i="8" s="1"/>
  <c r="J25" i="8" s="1"/>
  <c r="J26" i="8" s="1"/>
  <c r="J27" i="8" s="1"/>
  <c r="H40" i="8"/>
  <c r="H18" i="8"/>
  <c r="H19" i="8" s="1"/>
  <c r="H20" i="8" s="1"/>
  <c r="H21" i="8" s="1"/>
  <c r="H22" i="8" s="1"/>
  <c r="H23" i="8" s="1"/>
  <c r="H24" i="8" s="1"/>
  <c r="H25" i="8" s="1"/>
  <c r="H26" i="8" s="1"/>
  <c r="H27" i="8" s="1"/>
  <c r="H39" i="8"/>
  <c r="J39" i="8"/>
  <c r="K41" i="8"/>
  <c r="H46" i="8" l="1"/>
  <c r="H41" i="8"/>
  <c r="J43" i="8"/>
  <c r="J46" i="8"/>
  <c r="J41" i="8"/>
  <c r="H28" i="8"/>
  <c r="H29" i="8" s="1"/>
  <c r="H30" i="8" s="1"/>
  <c r="H31" i="8" s="1"/>
  <c r="H32" i="8" s="1"/>
  <c r="H42" i="8"/>
  <c r="H43" i="8" s="1"/>
  <c r="K42" i="8"/>
  <c r="K43" i="8" s="1"/>
  <c r="K28" i="8"/>
  <c r="K29" i="8" s="1"/>
  <c r="K30" i="8" s="1"/>
  <c r="K31" i="8" s="1"/>
  <c r="K32" i="8" s="1"/>
  <c r="J42" i="8"/>
  <c r="J28" i="8"/>
  <c r="J29" i="8" s="1"/>
  <c r="J30" i="8" s="1"/>
  <c r="J31" i="8" s="1"/>
  <c r="J32" i="8" s="1"/>
  <c r="I28" i="8"/>
  <c r="I29" i="8" s="1"/>
  <c r="I30" i="8" s="1"/>
  <c r="I31" i="8" s="1"/>
  <c r="I32" i="8" s="1"/>
  <c r="I42" i="8"/>
  <c r="I43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Masia</author>
  </authors>
  <commentList>
    <comment ref="B3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Abascal:
</t>
        </r>
        <r>
          <rPr>
            <sz val="9"/>
            <color indexed="81"/>
            <rFont val="Tahoma"/>
            <family val="2"/>
          </rPr>
          <t xml:space="preserve">Present value at year 0, of 100€ received in year 25. 
Conclusion: with high </t>
        </r>
        <r>
          <rPr>
            <i/>
            <sz val="9"/>
            <color indexed="81"/>
            <rFont val="Tahoma"/>
            <family val="2"/>
          </rPr>
          <t>K</t>
        </r>
        <r>
          <rPr>
            <sz val="9"/>
            <color indexed="81"/>
            <rFont val="Tahoma"/>
            <family val="2"/>
          </rPr>
          <t xml:space="preserve">, the present value in years 21 and following is irrelevant. Every </t>
        </r>
        <r>
          <rPr>
            <i/>
            <sz val="9"/>
            <color indexed="81"/>
            <rFont val="Tahoma"/>
            <family val="2"/>
          </rPr>
          <t>CF</t>
        </r>
        <r>
          <rPr>
            <sz val="9"/>
            <color indexed="81"/>
            <rFont val="Tahoma"/>
            <family val="2"/>
          </rPr>
          <t xml:space="preserve"> to be received after year 25 would be irrelevant. </t>
        </r>
      </text>
    </comment>
    <comment ref="B34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Abascal:
</t>
        </r>
        <r>
          <rPr>
            <sz val="9"/>
            <color indexed="81"/>
            <rFont val="Tahoma"/>
            <family val="2"/>
          </rPr>
          <t xml:space="preserve">Present value at year 0, of 100€, received annually during 25 years.
</t>
        </r>
      </text>
    </comment>
    <comment ref="B35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Abascal:</t>
        </r>
        <r>
          <rPr>
            <sz val="9"/>
            <color indexed="81"/>
            <rFont val="Tahoma"/>
            <family val="2"/>
          </rPr>
          <t xml:space="preserve">
PV calculated with perpetuity. 
Usually the PV calculated with perpetuity is higher than the real present value. Reasons: the perpetuity assumes infinite number of CF, while in reality we only have definite number of CF (25 in this example). </t>
        </r>
      </text>
    </comment>
    <comment ref="B36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 xml:space="preserve">Abascal:
</t>
        </r>
        <r>
          <rPr>
            <sz val="9"/>
            <color indexed="81"/>
            <rFont val="Tahoma"/>
            <family val="2"/>
          </rPr>
          <t xml:space="preserve">Perpetuity overestimates the PV of the CF expected.
</t>
        </r>
      </text>
    </comment>
  </commentList>
</comments>
</file>

<file path=xl/sharedStrings.xml><?xml version="1.0" encoding="utf-8"?>
<sst xmlns="http://schemas.openxmlformats.org/spreadsheetml/2006/main" count="171" uniqueCount="111">
  <si>
    <t>Año</t>
  </si>
  <si>
    <t>Year</t>
  </si>
  <si>
    <t>Required return, K</t>
  </si>
  <si>
    <r>
      <t xml:space="preserve">Return </t>
    </r>
    <r>
      <rPr>
        <i/>
        <sz val="9"/>
        <color indexed="8"/>
        <rFont val="Arial"/>
        <family val="2"/>
      </rPr>
      <t xml:space="preserve"> IRR (expected)</t>
    </r>
  </si>
  <si>
    <t>Present Value, PV</t>
  </si>
  <si>
    <t>Net Present Value, NPV</t>
  </si>
  <si>
    <t>Sum of CF 1 to  5</t>
  </si>
  <si>
    <t xml:space="preserve">Simple return </t>
  </si>
  <si>
    <t>Average CF per year</t>
  </si>
  <si>
    <t>Average profit  per year</t>
  </si>
  <si>
    <t>Beneficio acumulado</t>
  </si>
  <si>
    <t>Type</t>
  </si>
  <si>
    <t>Rate (per period of payment)</t>
  </si>
  <si>
    <t>A</t>
  </si>
  <si>
    <t>B</t>
  </si>
  <si>
    <t>C</t>
  </si>
  <si>
    <t>D</t>
  </si>
  <si>
    <t>E</t>
  </si>
  <si>
    <t>Nper (number of payments)</t>
  </si>
  <si>
    <t>Pmt (payments received)</t>
  </si>
  <si>
    <t>PV (present value)</t>
  </si>
  <si>
    <t>FV (Future Value)</t>
  </si>
  <si>
    <t>Formula for FV: =FV(B13;B14;B15;B16)</t>
  </si>
  <si>
    <t>Formula for PV: =PV(F14,F15,F16,F19)</t>
  </si>
  <si>
    <t>Formula for PV = PV(0.04,7,0,100)</t>
  </si>
  <si>
    <t>F</t>
  </si>
  <si>
    <t>Examples -----&gt;</t>
  </si>
  <si>
    <t>Future Value, Present Value and Return of an Investment</t>
  </si>
  <si>
    <t>= FV (0.05,5,0,-100) and we will get 127.63€</t>
  </si>
  <si>
    <t>Formula for Rate: =RATE(G15,G16,G17,G19)</t>
  </si>
  <si>
    <t>Formula for Rate: =RATE(3,0,-100,120)</t>
  </si>
  <si>
    <t>Investment with Several and Equal Cash Flows. A bond</t>
  </si>
  <si>
    <t>H</t>
  </si>
  <si>
    <t>G</t>
  </si>
  <si>
    <t>Formula for PV: ==PV(B33,B34,B35,B38)</t>
  </si>
  <si>
    <t>Formula for PV = PV(0.06,3,500,10000)</t>
  </si>
  <si>
    <t>Formula for Rate: =RATE(C34,C35,C36,C38)</t>
  </si>
  <si>
    <t>Formula for Rate: =RATE(3,500,-9732.7,10000)</t>
  </si>
  <si>
    <t>I</t>
  </si>
  <si>
    <t>Cash Flows, CF</t>
  </si>
  <si>
    <r>
      <t xml:space="preserve">Formula = </t>
    </r>
    <r>
      <rPr>
        <i/>
        <sz val="9"/>
        <color indexed="8"/>
        <rFont val="Arial"/>
        <family val="2"/>
      </rPr>
      <t>IRR(B40:G40)</t>
    </r>
  </si>
  <si>
    <t>Formula =NPV(B41,C40:G40)</t>
  </si>
  <si>
    <t>Formula =B43+B40</t>
  </si>
  <si>
    <t>Accumulated profit</t>
  </si>
  <si>
    <t>Valor Futuro, Valor Presente y Rentabilidad de la Inversión</t>
  </si>
  <si>
    <t>Ejemplos -----&gt;</t>
  </si>
  <si>
    <t>Rate (por periodo de pago)</t>
  </si>
  <si>
    <t>Nper (número de pagos))</t>
  </si>
  <si>
    <t>Pmt (pagos recibidos)</t>
  </si>
  <si>
    <t>PV (valor presente)</t>
  </si>
  <si>
    <t>FV (Valor futuro)</t>
  </si>
  <si>
    <t>= FV (0.05,5,0,-100) = 127.63€</t>
  </si>
  <si>
    <t>Fórmula = RATE(3,0,-100,120)</t>
  </si>
  <si>
    <t>Fórmula =FV(B13;B14;B15;B16)</t>
  </si>
  <si>
    <t>Fórmula =PV(F14,F15,F16,F19)</t>
  </si>
  <si>
    <t>Fórmula = PV(0.04,7,0,100)</t>
  </si>
  <si>
    <t>Fórmula  =RATE(G15,G16,G17,G19)</t>
  </si>
  <si>
    <t xml:space="preserve">Inversión con varios CF, todos iguales. Bonos </t>
  </si>
  <si>
    <t>Fórmula = IRR(B40:G40)</t>
  </si>
  <si>
    <t>Fórmula =NPV(B41,C40:G40)</t>
  </si>
  <si>
    <t>Fórmula =B43+B40</t>
  </si>
  <si>
    <t>Inversión con varios CF, de diferente tamaño. VAN y TIR</t>
  </si>
  <si>
    <t>Rentabilidad requerida, K</t>
  </si>
  <si>
    <r>
      <t xml:space="preserve">Rentabilidad esperada </t>
    </r>
    <r>
      <rPr>
        <i/>
        <sz val="9"/>
        <color indexed="8"/>
        <rFont val="Arial"/>
        <family val="2"/>
      </rPr>
      <t xml:space="preserve"> TIR</t>
    </r>
  </si>
  <si>
    <t>Valor actual neto VAN o NPV</t>
  </si>
  <si>
    <t>Valor actual, VA o PV</t>
  </si>
  <si>
    <t>Suma de  CF 1 a  5</t>
  </si>
  <si>
    <t xml:space="preserve">Rentabilidad simple </t>
  </si>
  <si>
    <t>Fórmula =PV(B33,B34,B35,B38)</t>
  </si>
  <si>
    <t>Fórmula = PV(0.06,3,500,10000)</t>
  </si>
  <si>
    <t>Fórmula =RATE(C34,C35,C36,C38)</t>
  </si>
  <si>
    <t>Fórmula =RATE(3,500,-9732.7,10000)</t>
  </si>
  <si>
    <t>Investments with Cash Flows of Different Sizes. NPV and IRR</t>
  </si>
  <si>
    <t>CF promedio anual</t>
  </si>
  <si>
    <t xml:space="preserve">Beneficio promedio anual </t>
  </si>
  <si>
    <t>Number of Cash Flows and use of the Perpetuity</t>
  </si>
  <si>
    <t>Present Value of 100€ received at year n</t>
  </si>
  <si>
    <t>Present Value</t>
  </si>
  <si>
    <t>Perpetuity</t>
  </si>
  <si>
    <t>Discount rate  (K-g)</t>
  </si>
  <si>
    <t>Perpetuity / PV</t>
  </si>
  <si>
    <t>Present Value of n CF, of 100€ each, during n years</t>
  </si>
  <si>
    <t>Overvaluation using perpetuity</t>
  </si>
  <si>
    <t>Value using Perpetuity</t>
  </si>
  <si>
    <t xml:space="preserve">&lt;---- ASUMPTIONS IN GREEN. YOU MAY CHANGE THEM. </t>
  </si>
  <si>
    <t xml:space="preserve">For a (K-g) = </t>
  </si>
  <si>
    <t>N of years, so that the perpetuity exceeds no more than 10% the PV</t>
  </si>
  <si>
    <t xml:space="preserve">NOT TO BE PRINTED IN THE BOOK. </t>
  </si>
  <si>
    <t>"Real" PV for 10 year project</t>
  </si>
  <si>
    <t>"Real" PV for 20 year project</t>
  </si>
  <si>
    <t>Overvaluation for 20 year project</t>
  </si>
  <si>
    <t>PV that is 10% lower than the perpetuity</t>
  </si>
  <si>
    <t>Overvaluation of perpetuity vs real PV for 10 year project</t>
  </si>
  <si>
    <t>Valor Futuro, Valor Presente e Rentabilidade do Investimento</t>
  </si>
  <si>
    <t>Exemplos -----&gt;</t>
  </si>
  <si>
    <t>Rate (por periodo de pagto)</t>
  </si>
  <si>
    <t>Nper (número de pagtos)</t>
  </si>
  <si>
    <t>Pmt (pagtos recebidos)</t>
  </si>
  <si>
    <t>= FV (0.05,5,0,-100) = € 127.63</t>
  </si>
  <si>
    <t>Investimento com vários CF, todos iguais. Títulos (Bonds)</t>
  </si>
  <si>
    <t>Investimento com vários CF, de diferentes tamanhos. VPL e TIR</t>
  </si>
  <si>
    <t>Ano</t>
  </si>
  <si>
    <t>Rentabilidade exigida, K</t>
  </si>
  <si>
    <r>
      <t>Rentabilidad esperada,</t>
    </r>
    <r>
      <rPr>
        <i/>
        <sz val="9"/>
        <color indexed="8"/>
        <rFont val="Arial"/>
        <family val="2"/>
      </rPr>
      <t>TIR</t>
    </r>
  </si>
  <si>
    <t>Valor presente, VP ou PV</t>
  </si>
  <si>
    <t>Valor presente líq. VPL ou NPV</t>
  </si>
  <si>
    <t>Soma do  CF 1 a  5</t>
  </si>
  <si>
    <t>Lucro acumulado</t>
  </si>
  <si>
    <t>Rentabilidade simples</t>
  </si>
  <si>
    <t>CF médio anual</t>
  </si>
  <si>
    <t xml:space="preserve">Lucro médio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</si>
</sst>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$&quot;#,##0.00_);[Red]\(&quot;$&quot;#,##0.00\)"/>
    <numFmt numFmtId="165" formatCode="0.0%"/>
    <numFmt numFmtId="166" formatCode="#,##0_ ;[Red]\-#,##0\ "/>
    <numFmt numFmtId="167" formatCode="#,##0.0\ [$€-1];[Red]#,##0.0\ [$€-1]"/>
    <numFmt numFmtId="168" formatCode="#,##0\ [$€-1];[Red]#,##0\ [$€-1]"/>
    <numFmt numFmtId="169" formatCode="#,##0.0\ [$€-1]"/>
    <numFmt numFmtId="170" formatCode="#,##0.00\ [$€-1]"/>
    <numFmt numFmtId="171" formatCode="#,##0\ [$€-1]"/>
    <numFmt numFmtId="172" formatCode="[$€-2]\ #,##0.00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sz val="9"/>
      <name val="Geneva"/>
      <family val="2"/>
    </font>
    <font>
      <sz val="10"/>
      <name val="Geneva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Geneva"/>
    </font>
    <font>
      <b/>
      <sz val="9"/>
      <name val="Geneva"/>
    </font>
    <font>
      <b/>
      <sz val="12"/>
      <name val="Genev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" fontId="4" fillId="0" borderId="0" applyFont="0" applyFill="0" applyBorder="0" applyAlignment="0" applyProtection="0"/>
    <xf numFmtId="0" fontId="3" fillId="0" borderId="0"/>
    <xf numFmtId="0" fontId="1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9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7" fontId="5" fillId="3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left" indent="3"/>
    </xf>
    <xf numFmtId="167" fontId="5" fillId="3" borderId="3" xfId="0" applyNumberFormat="1" applyFont="1" applyFill="1" applyBorder="1" applyAlignment="1">
      <alignment horizontal="right"/>
    </xf>
    <xf numFmtId="170" fontId="5" fillId="3" borderId="4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right"/>
    </xf>
    <xf numFmtId="171" fontId="7" fillId="0" borderId="0" xfId="0" applyNumberFormat="1" applyFont="1" applyFill="1" applyBorder="1" applyAlignment="1">
      <alignment horizontal="right"/>
    </xf>
    <xf numFmtId="171" fontId="8" fillId="0" borderId="0" xfId="0" applyNumberFormat="1" applyFont="1" applyBorder="1" applyAlignment="1">
      <alignment horizontal="right"/>
    </xf>
    <xf numFmtId="168" fontId="7" fillId="0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3"/>
    </xf>
    <xf numFmtId="169" fontId="8" fillId="3" borderId="3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 horizontal="right"/>
    </xf>
    <xf numFmtId="171" fontId="8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0" fontId="10" fillId="0" borderId="0" xfId="0" applyFont="1"/>
    <xf numFmtId="9" fontId="8" fillId="0" borderId="0" xfId="0" applyNumberFormat="1" applyFont="1"/>
    <xf numFmtId="165" fontId="8" fillId="0" borderId="0" xfId="0" applyNumberFormat="1" applyFont="1"/>
    <xf numFmtId="9" fontId="8" fillId="0" borderId="0" xfId="4" applyFont="1"/>
    <xf numFmtId="10" fontId="11" fillId="3" borderId="3" xfId="4" applyNumberFormat="1" applyFont="1" applyFill="1" applyBorder="1"/>
    <xf numFmtId="1" fontId="8" fillId="0" borderId="0" xfId="0" applyNumberFormat="1" applyFont="1"/>
    <xf numFmtId="2" fontId="8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left" indent="3"/>
    </xf>
    <xf numFmtId="0" fontId="8" fillId="0" borderId="0" xfId="0" quotePrefix="1" applyFont="1" applyAlignment="1">
      <alignment horizontal="left" indent="3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 indent="3"/>
    </xf>
    <xf numFmtId="9" fontId="8" fillId="0" borderId="0" xfId="0" applyNumberFormat="1" applyFont="1" applyFill="1" applyBorder="1"/>
    <xf numFmtId="165" fontId="8" fillId="0" borderId="0" xfId="0" applyNumberFormat="1" applyFont="1" applyFill="1" applyBorder="1"/>
    <xf numFmtId="1" fontId="8" fillId="0" borderId="0" xfId="0" applyNumberFormat="1" applyFont="1" applyFill="1" applyBorder="1"/>
    <xf numFmtId="2" fontId="8" fillId="0" borderId="0" xfId="0" applyNumberFormat="1" applyFont="1" applyFill="1" applyBorder="1"/>
    <xf numFmtId="10" fontId="11" fillId="3" borderId="4" xfId="4" applyNumberFormat="1" applyFont="1" applyFill="1" applyBorder="1"/>
    <xf numFmtId="9" fontId="8" fillId="0" borderId="0" xfId="4" applyFont="1" applyFill="1" applyBorder="1"/>
    <xf numFmtId="10" fontId="11" fillId="0" borderId="0" xfId="4" applyNumberFormat="1" applyFont="1" applyFill="1" applyBorder="1"/>
    <xf numFmtId="0" fontId="8" fillId="0" borderId="1" xfId="0" applyFont="1" applyBorder="1"/>
    <xf numFmtId="0" fontId="12" fillId="0" borderId="0" xfId="3" applyAlignment="1">
      <alignment horizontal="center"/>
    </xf>
    <xf numFmtId="0" fontId="12" fillId="0" borderId="0" xfId="3"/>
    <xf numFmtId="0" fontId="12" fillId="0" borderId="5" xfId="3" applyBorder="1" applyAlignment="1">
      <alignment horizontal="center"/>
    </xf>
    <xf numFmtId="0" fontId="12" fillId="0" borderId="5" xfId="3" applyBorder="1"/>
    <xf numFmtId="0" fontId="13" fillId="0" borderId="6" xfId="3" applyFont="1" applyBorder="1" applyAlignment="1">
      <alignment horizontal="center"/>
    </xf>
    <xf numFmtId="1" fontId="12" fillId="0" borderId="7" xfId="3" applyNumberFormat="1" applyBorder="1"/>
    <xf numFmtId="1" fontId="12" fillId="0" borderId="8" xfId="3" applyNumberFormat="1" applyBorder="1"/>
    <xf numFmtId="1" fontId="12" fillId="0" borderId="9" xfId="3" applyNumberFormat="1" applyBorder="1"/>
    <xf numFmtId="1" fontId="12" fillId="0" borderId="10" xfId="3" applyNumberFormat="1" applyBorder="1"/>
    <xf numFmtId="1" fontId="12" fillId="0" borderId="0" xfId="3" applyNumberFormat="1" applyBorder="1"/>
    <xf numFmtId="1" fontId="12" fillId="0" borderId="11" xfId="3" applyNumberFormat="1" applyBorder="1"/>
    <xf numFmtId="1" fontId="12" fillId="0" borderId="11" xfId="3" applyNumberFormat="1" applyFont="1" applyBorder="1"/>
    <xf numFmtId="1" fontId="12" fillId="0" borderId="0" xfId="3" applyNumberFormat="1" applyFont="1" applyBorder="1"/>
    <xf numFmtId="1" fontId="12" fillId="0" borderId="10" xfId="3" applyNumberFormat="1" applyFont="1" applyBorder="1"/>
    <xf numFmtId="1" fontId="12" fillId="0" borderId="12" xfId="3" applyNumberFormat="1" applyBorder="1"/>
    <xf numFmtId="1" fontId="12" fillId="0" borderId="1" xfId="3" applyNumberFormat="1" applyBorder="1"/>
    <xf numFmtId="1" fontId="12" fillId="0" borderId="13" xfId="3" applyNumberFormat="1" applyBorder="1"/>
    <xf numFmtId="0" fontId="13" fillId="0" borderId="5" xfId="3" applyFont="1" applyBorder="1"/>
    <xf numFmtId="1" fontId="13" fillId="0" borderId="8" xfId="3" applyNumberFormat="1" applyFont="1" applyBorder="1"/>
    <xf numFmtId="1" fontId="13" fillId="0" borderId="9" xfId="3" applyNumberFormat="1" applyFont="1" applyBorder="1"/>
    <xf numFmtId="0" fontId="13" fillId="0" borderId="6" xfId="3" applyFont="1" applyBorder="1"/>
    <xf numFmtId="0" fontId="14" fillId="0" borderId="0" xfId="3" applyFont="1" applyAlignment="1">
      <alignment horizontal="left"/>
    </xf>
    <xf numFmtId="0" fontId="13" fillId="0" borderId="14" xfId="3" applyFont="1" applyBorder="1"/>
    <xf numFmtId="9" fontId="12" fillId="0" borderId="1" xfId="4" applyFont="1" applyBorder="1"/>
    <xf numFmtId="0" fontId="12" fillId="0" borderId="1" xfId="3" applyBorder="1"/>
    <xf numFmtId="0" fontId="12" fillId="0" borderId="0" xfId="3" applyAlignment="1">
      <alignment horizontal="right"/>
    </xf>
    <xf numFmtId="0" fontId="13" fillId="0" borderId="0" xfId="3" applyFont="1" applyAlignment="1">
      <alignment horizontal="right"/>
    </xf>
    <xf numFmtId="1" fontId="12" fillId="0" borderId="0" xfId="3" applyNumberFormat="1"/>
    <xf numFmtId="0" fontId="12" fillId="4" borderId="7" xfId="3" applyFill="1" applyBorder="1"/>
    <xf numFmtId="0" fontId="13" fillId="4" borderId="8" xfId="3" applyFont="1" applyFill="1" applyBorder="1" applyAlignment="1">
      <alignment horizontal="left"/>
    </xf>
    <xf numFmtId="0" fontId="12" fillId="4" borderId="8" xfId="3" applyFill="1" applyBorder="1"/>
    <xf numFmtId="0" fontId="12" fillId="4" borderId="9" xfId="3" applyFill="1" applyBorder="1"/>
    <xf numFmtId="9" fontId="13" fillId="4" borderId="12" xfId="3" applyNumberFormat="1" applyFont="1" applyFill="1" applyBorder="1"/>
    <xf numFmtId="9" fontId="13" fillId="4" borderId="1" xfId="3" applyNumberFormat="1" applyFont="1" applyFill="1" applyBorder="1"/>
    <xf numFmtId="9" fontId="13" fillId="4" borderId="13" xfId="3" applyNumberFormat="1" applyFont="1" applyFill="1" applyBorder="1"/>
    <xf numFmtId="0" fontId="12" fillId="4" borderId="0" xfId="3" applyFill="1"/>
    <xf numFmtId="0" fontId="13" fillId="0" borderId="5" xfId="3" applyFont="1" applyFill="1" applyBorder="1" applyAlignment="1">
      <alignment horizontal="center"/>
    </xf>
    <xf numFmtId="0" fontId="13" fillId="0" borderId="14" xfId="3" applyFont="1" applyFill="1" applyBorder="1" applyAlignment="1">
      <alignment horizontal="center"/>
    </xf>
    <xf numFmtId="0" fontId="13" fillId="0" borderId="6" xfId="3" applyFont="1" applyFill="1" applyBorder="1" applyAlignment="1">
      <alignment horizontal="center"/>
    </xf>
    <xf numFmtId="9" fontId="12" fillId="0" borderId="0" xfId="4" applyFont="1"/>
    <xf numFmtId="0" fontId="13" fillId="0" borderId="0" xfId="3" applyFont="1"/>
    <xf numFmtId="0" fontId="13" fillId="4" borderId="0" xfId="3" applyFont="1" applyFill="1"/>
    <xf numFmtId="0" fontId="13" fillId="2" borderId="0" xfId="3" applyFont="1" applyFill="1" applyAlignment="1">
      <alignment horizontal="left" indent="2"/>
    </xf>
    <xf numFmtId="0" fontId="12" fillId="2" borderId="0" xfId="3" applyFill="1"/>
    <xf numFmtId="0" fontId="13" fillId="2" borderId="0" xfId="3" applyFont="1" applyFill="1" applyAlignment="1">
      <alignment horizontal="left"/>
    </xf>
    <xf numFmtId="0" fontId="13" fillId="2" borderId="0" xfId="3" applyFont="1" applyFill="1"/>
    <xf numFmtId="9" fontId="13" fillId="2" borderId="1" xfId="3" applyNumberFormat="1" applyFont="1" applyFill="1" applyBorder="1"/>
    <xf numFmtId="0" fontId="12" fillId="0" borderId="0" xfId="3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7" fillId="0" borderId="0" xfId="0" quotePrefix="1" applyFont="1" applyAlignment="1">
      <alignment horizontal="left" indent="3"/>
    </xf>
    <xf numFmtId="0" fontId="2" fillId="0" borderId="0" xfId="0" applyFont="1" applyFill="1" applyBorder="1" applyAlignment="1">
      <alignment horizontal="left"/>
    </xf>
    <xf numFmtId="0" fontId="2" fillId="0" borderId="0" xfId="0" applyFont="1"/>
    <xf numFmtId="172" fontId="8" fillId="0" borderId="0" xfId="0" applyNumberFormat="1" applyFont="1" applyBorder="1" applyAlignment="1">
      <alignment horizontal="right"/>
    </xf>
    <xf numFmtId="172" fontId="5" fillId="3" borderId="4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5" fillId="3" borderId="3" xfId="0" applyNumberFormat="1" applyFont="1" applyFill="1" applyBorder="1" applyAlignment="1">
      <alignment horizontal="right"/>
    </xf>
    <xf numFmtId="172" fontId="5" fillId="3" borderId="0" xfId="0" applyNumberFormat="1" applyFont="1" applyFill="1" applyBorder="1" applyAlignment="1">
      <alignment horizontal="right"/>
    </xf>
    <xf numFmtId="172" fontId="8" fillId="3" borderId="3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</cellXfs>
  <cellStyles count="6">
    <cellStyle name="Millares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Porcentagem" xfId="4" builtinId="5"/>
    <cellStyle name="Porcentual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69072164948518E-2"/>
          <c:y val="5.9866691200673623E-2"/>
          <c:w val="0.83553198482891333"/>
          <c:h val="0.81265003112425882"/>
        </c:manualLayout>
      </c:layout>
      <c:lineChart>
        <c:grouping val="standard"/>
        <c:varyColors val="0"/>
        <c:ser>
          <c:idx val="1"/>
          <c:order val="0"/>
          <c:tx>
            <c:strRef>
              <c:f>Perpetuity!$B$6</c:f>
              <c:strCache>
                <c:ptCount val="1"/>
                <c:pt idx="0">
                  <c:v>10%</c:v>
                </c:pt>
              </c:strCache>
            </c:strRef>
          </c:tx>
          <c:marker>
            <c:symbol val="none"/>
          </c:marker>
          <c:cat>
            <c:numRef>
              <c:f>Perpetuity!$A$7:$A$32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Perpetuity!$B$8:$B$32</c:f>
              <c:numCache>
                <c:formatCode>0</c:formatCode>
                <c:ptCount val="25"/>
                <c:pt idx="0">
                  <c:v>90.909090909090907</c:v>
                </c:pt>
                <c:pt idx="1">
                  <c:v>82.644628099173545</c:v>
                </c:pt>
                <c:pt idx="2">
                  <c:v>75.131480090157751</c:v>
                </c:pt>
                <c:pt idx="3">
                  <c:v>68.301345536507057</c:v>
                </c:pt>
                <c:pt idx="4">
                  <c:v>62.092132305915499</c:v>
                </c:pt>
                <c:pt idx="5">
                  <c:v>56.44739300537772</c:v>
                </c:pt>
                <c:pt idx="6">
                  <c:v>51.315811823070646</c:v>
                </c:pt>
                <c:pt idx="7">
                  <c:v>46.650738020973314</c:v>
                </c:pt>
                <c:pt idx="8">
                  <c:v>42.409761837248467</c:v>
                </c:pt>
                <c:pt idx="9">
                  <c:v>38.554328942953148</c:v>
                </c:pt>
                <c:pt idx="10">
                  <c:v>35.049389948139222</c:v>
                </c:pt>
                <c:pt idx="11">
                  <c:v>31.863081771035656</c:v>
                </c:pt>
                <c:pt idx="12">
                  <c:v>28.966437973668778</c:v>
                </c:pt>
                <c:pt idx="13">
                  <c:v>26.333125430607975</c:v>
                </c:pt>
                <c:pt idx="14">
                  <c:v>23.93920493691634</c:v>
                </c:pt>
                <c:pt idx="15">
                  <c:v>21.762913579014853</c:v>
                </c:pt>
                <c:pt idx="16">
                  <c:v>19.784466890013501</c:v>
                </c:pt>
                <c:pt idx="17">
                  <c:v>17.985878990921364</c:v>
                </c:pt>
                <c:pt idx="18">
                  <c:v>16.350799082655783</c:v>
                </c:pt>
                <c:pt idx="19">
                  <c:v>14.864362802414348</c:v>
                </c:pt>
                <c:pt idx="20">
                  <c:v>13.513057093103951</c:v>
                </c:pt>
                <c:pt idx="21">
                  <c:v>12.284597357367227</c:v>
                </c:pt>
                <c:pt idx="22">
                  <c:v>11.167815779424751</c:v>
                </c:pt>
                <c:pt idx="23">
                  <c:v>10.152559799477048</c:v>
                </c:pt>
                <c:pt idx="24">
                  <c:v>9.229599817706406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6-4F1A-85D9-8EA63DF536BE}"/>
            </c:ext>
          </c:extLst>
        </c:ser>
        <c:ser>
          <c:idx val="2"/>
          <c:order val="1"/>
          <c:tx>
            <c:strRef>
              <c:f>Perpetuity!$C$6</c:f>
              <c:strCache>
                <c:ptCount val="1"/>
                <c:pt idx="0">
                  <c:v>15%</c:v>
                </c:pt>
              </c:strCache>
            </c:strRef>
          </c:tx>
          <c:marker>
            <c:symbol val="none"/>
          </c:marker>
          <c:cat>
            <c:numRef>
              <c:f>Perpetuity!$A$7:$A$32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Perpetuity!$C$8:$C$32</c:f>
              <c:numCache>
                <c:formatCode>0</c:formatCode>
                <c:ptCount val="25"/>
                <c:pt idx="0">
                  <c:v>86.956521739130437</c:v>
                </c:pt>
                <c:pt idx="1">
                  <c:v>75.61436672967865</c:v>
                </c:pt>
                <c:pt idx="2">
                  <c:v>65.751623243198836</c:v>
                </c:pt>
                <c:pt idx="3">
                  <c:v>57.175324559303334</c:v>
                </c:pt>
                <c:pt idx="4">
                  <c:v>49.717673529828986</c:v>
                </c:pt>
                <c:pt idx="5">
                  <c:v>43.232759591155649</c:v>
                </c:pt>
                <c:pt idx="6">
                  <c:v>37.593703992309266</c:v>
                </c:pt>
                <c:pt idx="7">
                  <c:v>32.690177384616753</c:v>
                </c:pt>
                <c:pt idx="8">
                  <c:v>28.426241204014573</c:v>
                </c:pt>
                <c:pt idx="9">
                  <c:v>24.718470612186586</c:v>
                </c:pt>
                <c:pt idx="10">
                  <c:v>21.494322271466597</c:v>
                </c:pt>
                <c:pt idx="11">
                  <c:v>18.690715018666612</c:v>
                </c:pt>
                <c:pt idx="12">
                  <c:v>16.252795668405746</c:v>
                </c:pt>
                <c:pt idx="13">
                  <c:v>14.132865798613693</c:v>
                </c:pt>
                <c:pt idx="14">
                  <c:v>12.28944852053365</c:v>
                </c:pt>
                <c:pt idx="15">
                  <c:v>10.686476974377088</c:v>
                </c:pt>
                <c:pt idx="16">
                  <c:v>9.2925886733713821</c:v>
                </c:pt>
                <c:pt idx="17">
                  <c:v>8.0805118898881592</c:v>
                </c:pt>
                <c:pt idx="18">
                  <c:v>7.0265320781636174</c:v>
                </c:pt>
                <c:pt idx="19">
                  <c:v>6.1100278940553201</c:v>
                </c:pt>
                <c:pt idx="20">
                  <c:v>5.3130677339611481</c:v>
                </c:pt>
                <c:pt idx="21">
                  <c:v>4.6200588990966507</c:v>
                </c:pt>
                <c:pt idx="22">
                  <c:v>4.01744252095361</c:v>
                </c:pt>
                <c:pt idx="23">
                  <c:v>3.4934282790900961</c:v>
                </c:pt>
                <c:pt idx="24">
                  <c:v>3.0377637209479098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06-4F1A-85D9-8EA63DF536BE}"/>
            </c:ext>
          </c:extLst>
        </c:ser>
        <c:ser>
          <c:idx val="3"/>
          <c:order val="2"/>
          <c:tx>
            <c:strRef>
              <c:f>Perpetuity!$D$6</c:f>
              <c:strCache>
                <c:ptCount val="1"/>
                <c:pt idx="0">
                  <c:v>20%</c:v>
                </c:pt>
              </c:strCache>
            </c:strRef>
          </c:tx>
          <c:marker>
            <c:symbol val="none"/>
          </c:marker>
          <c:cat>
            <c:numRef>
              <c:f>Perpetuity!$A$7:$A$32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Perpetuity!$D$8:$D$32</c:f>
              <c:numCache>
                <c:formatCode>0</c:formatCode>
                <c:ptCount val="25"/>
                <c:pt idx="0">
                  <c:v>83.333333333333343</c:v>
                </c:pt>
                <c:pt idx="1">
                  <c:v>69.444444444444443</c:v>
                </c:pt>
                <c:pt idx="2">
                  <c:v>57.870370370370374</c:v>
                </c:pt>
                <c:pt idx="3">
                  <c:v>48.22530864197531</c:v>
                </c:pt>
                <c:pt idx="4">
                  <c:v>40.187757201646093</c:v>
                </c:pt>
                <c:pt idx="5">
                  <c:v>33.489797668038413</c:v>
                </c:pt>
                <c:pt idx="6">
                  <c:v>27.908164723365342</c:v>
                </c:pt>
                <c:pt idx="7">
                  <c:v>23.256803936137786</c:v>
                </c:pt>
                <c:pt idx="8">
                  <c:v>19.380669946781488</c:v>
                </c:pt>
                <c:pt idx="9">
                  <c:v>16.150558288984573</c:v>
                </c:pt>
                <c:pt idx="10">
                  <c:v>13.458798574153812</c:v>
                </c:pt>
                <c:pt idx="11">
                  <c:v>11.215665478461512</c:v>
                </c:pt>
                <c:pt idx="12">
                  <c:v>9.346387898717925</c:v>
                </c:pt>
                <c:pt idx="13">
                  <c:v>7.788656582264939</c:v>
                </c:pt>
                <c:pt idx="14">
                  <c:v>6.4905471518874487</c:v>
                </c:pt>
                <c:pt idx="15">
                  <c:v>5.4087892932395416</c:v>
                </c:pt>
                <c:pt idx="16">
                  <c:v>4.5073244110329513</c:v>
                </c:pt>
                <c:pt idx="17">
                  <c:v>3.7561036758607926</c:v>
                </c:pt>
                <c:pt idx="18">
                  <c:v>3.1300863965506602</c:v>
                </c:pt>
                <c:pt idx="19">
                  <c:v>2.6084053304588837</c:v>
                </c:pt>
                <c:pt idx="20">
                  <c:v>2.1736711087157365</c:v>
                </c:pt>
                <c:pt idx="21">
                  <c:v>1.8113925905964472</c:v>
                </c:pt>
                <c:pt idx="22">
                  <c:v>1.5094938254970394</c:v>
                </c:pt>
                <c:pt idx="23">
                  <c:v>1.2579115212475329</c:v>
                </c:pt>
                <c:pt idx="24">
                  <c:v>1.0482596010396106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06-4F1A-85D9-8EA63DF536BE}"/>
            </c:ext>
          </c:extLst>
        </c:ser>
        <c:ser>
          <c:idx val="4"/>
          <c:order val="3"/>
          <c:tx>
            <c:strRef>
              <c:f>Perpetuity!$E$6</c:f>
              <c:strCache>
                <c:ptCount val="1"/>
                <c:pt idx="0">
                  <c:v>25%</c:v>
                </c:pt>
              </c:strCache>
            </c:strRef>
          </c:tx>
          <c:marker>
            <c:symbol val="none"/>
          </c:marker>
          <c:cat>
            <c:numRef>
              <c:f>Perpetuity!$A$7:$A$32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Perpetuity!$E$8:$E$32</c:f>
              <c:numCache>
                <c:formatCode>0</c:formatCode>
                <c:ptCount val="25"/>
                <c:pt idx="0">
                  <c:v>80</c:v>
                </c:pt>
                <c:pt idx="1">
                  <c:v>64</c:v>
                </c:pt>
                <c:pt idx="2">
                  <c:v>51.2</c:v>
                </c:pt>
                <c:pt idx="3">
                  <c:v>40.96</c:v>
                </c:pt>
                <c:pt idx="4">
                  <c:v>32.768000000000001</c:v>
                </c:pt>
                <c:pt idx="5">
                  <c:v>26.214400000000001</c:v>
                </c:pt>
                <c:pt idx="6">
                  <c:v>20.971520000000002</c:v>
                </c:pt>
                <c:pt idx="7">
                  <c:v>16.777215999999999</c:v>
                </c:pt>
                <c:pt idx="8">
                  <c:v>13.421772799999999</c:v>
                </c:pt>
                <c:pt idx="9">
                  <c:v>10.73741824</c:v>
                </c:pt>
                <c:pt idx="10">
                  <c:v>8.5899345920000005</c:v>
                </c:pt>
                <c:pt idx="11">
                  <c:v>6.8719476736000003</c:v>
                </c:pt>
                <c:pt idx="12">
                  <c:v>5.4975581388799997</c:v>
                </c:pt>
                <c:pt idx="13">
                  <c:v>4.3980465111039999</c:v>
                </c:pt>
                <c:pt idx="14">
                  <c:v>3.5184372088832001</c:v>
                </c:pt>
                <c:pt idx="15">
                  <c:v>2.81474976710656</c:v>
                </c:pt>
                <c:pt idx="16">
                  <c:v>2.2517998136852482</c:v>
                </c:pt>
                <c:pt idx="17">
                  <c:v>1.8014398509481984</c:v>
                </c:pt>
                <c:pt idx="18">
                  <c:v>1.4411518807585588</c:v>
                </c:pt>
                <c:pt idx="19">
                  <c:v>1.1529215046068471</c:v>
                </c:pt>
                <c:pt idx="20">
                  <c:v>0.92233720368547756</c:v>
                </c:pt>
                <c:pt idx="21">
                  <c:v>0.73786976294838202</c:v>
                </c:pt>
                <c:pt idx="22">
                  <c:v>0.59029581035870571</c:v>
                </c:pt>
                <c:pt idx="23">
                  <c:v>0.47223664828696454</c:v>
                </c:pt>
                <c:pt idx="24">
                  <c:v>0.3777893186295716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06-4F1A-85D9-8EA63DF53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2838608"/>
        <c:axId val="1"/>
      </c:lineChart>
      <c:catAx>
        <c:axId val="54283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542838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6335951356687497"/>
          <c:y val="0.1716941731527897"/>
          <c:w val="0.16030555264098068"/>
          <c:h val="0.3201864310146618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984251969" l="0.75000000000000022" r="0.75000000000000022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14432989690728"/>
          <c:y val="7.8651685393258425E-2"/>
          <c:w val="0.83917525773195878"/>
          <c:h val="0.76123595505618002"/>
        </c:manualLayout>
      </c:layout>
      <c:lineChart>
        <c:grouping val="standard"/>
        <c:varyColors val="0"/>
        <c:ser>
          <c:idx val="1"/>
          <c:order val="0"/>
          <c:tx>
            <c:strRef>
              <c:f>Perpetuity!$H$6</c:f>
              <c:strCache>
                <c:ptCount val="1"/>
                <c:pt idx="0">
                  <c:v>10%</c:v>
                </c:pt>
              </c:strCache>
            </c:strRef>
          </c:tx>
          <c:marker>
            <c:symbol val="none"/>
          </c:marker>
          <c:cat>
            <c:numRef>
              <c:f>Perpetuity!$G$8:$G$32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Perpetuity!$H$8:$H$32</c:f>
              <c:numCache>
                <c:formatCode>0</c:formatCode>
                <c:ptCount val="25"/>
                <c:pt idx="0">
                  <c:v>90.909090909090907</c:v>
                </c:pt>
                <c:pt idx="1">
                  <c:v>173.55371900826447</c:v>
                </c:pt>
                <c:pt idx="2">
                  <c:v>248.68519909842223</c:v>
                </c:pt>
                <c:pt idx="3">
                  <c:v>316.98654463492926</c:v>
                </c:pt>
                <c:pt idx="4">
                  <c:v>379.07867694084473</c:v>
                </c:pt>
                <c:pt idx="5">
                  <c:v>435.52606994622244</c:v>
                </c:pt>
                <c:pt idx="6">
                  <c:v>486.84188176929308</c:v>
                </c:pt>
                <c:pt idx="7">
                  <c:v>533.49261979026642</c:v>
                </c:pt>
                <c:pt idx="8">
                  <c:v>575.90238162751484</c:v>
                </c:pt>
                <c:pt idx="9">
                  <c:v>614.45671057046798</c:v>
                </c:pt>
                <c:pt idx="10">
                  <c:v>649.50610051860724</c:v>
                </c:pt>
                <c:pt idx="11">
                  <c:v>681.36918228964294</c:v>
                </c:pt>
                <c:pt idx="12">
                  <c:v>710.33562026331174</c:v>
                </c:pt>
                <c:pt idx="13">
                  <c:v>736.66874569391973</c:v>
                </c:pt>
                <c:pt idx="14">
                  <c:v>760.60795063083606</c:v>
                </c:pt>
                <c:pt idx="15">
                  <c:v>782.37086420985088</c:v>
                </c:pt>
                <c:pt idx="16">
                  <c:v>802.15533109986438</c:v>
                </c:pt>
                <c:pt idx="17">
                  <c:v>820.14121009078576</c:v>
                </c:pt>
                <c:pt idx="18">
                  <c:v>836.4920091734416</c:v>
                </c:pt>
                <c:pt idx="19">
                  <c:v>851.35637197585595</c:v>
                </c:pt>
                <c:pt idx="20">
                  <c:v>864.8694290689599</c:v>
                </c:pt>
                <c:pt idx="21">
                  <c:v>877.15402642632716</c:v>
                </c:pt>
                <c:pt idx="22">
                  <c:v>888.32184220575186</c:v>
                </c:pt>
                <c:pt idx="23">
                  <c:v>898.47440200522897</c:v>
                </c:pt>
                <c:pt idx="24">
                  <c:v>907.70400182293542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1-475E-A61F-C770B52423D6}"/>
            </c:ext>
          </c:extLst>
        </c:ser>
        <c:ser>
          <c:idx val="2"/>
          <c:order val="1"/>
          <c:tx>
            <c:strRef>
              <c:f>Perpetuity!$I$6</c:f>
              <c:strCache>
                <c:ptCount val="1"/>
                <c:pt idx="0">
                  <c:v>15%</c:v>
                </c:pt>
              </c:strCache>
            </c:strRef>
          </c:tx>
          <c:marker>
            <c:symbol val="none"/>
          </c:marker>
          <c:cat>
            <c:numRef>
              <c:f>Perpetuity!$G$8:$G$32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Perpetuity!$I$8:$I$32</c:f>
              <c:numCache>
                <c:formatCode>0</c:formatCode>
                <c:ptCount val="25"/>
                <c:pt idx="0">
                  <c:v>86.956521739130437</c:v>
                </c:pt>
                <c:pt idx="1">
                  <c:v>162.57088846880907</c:v>
                </c:pt>
                <c:pt idx="2">
                  <c:v>228.32251171200789</c:v>
                </c:pt>
                <c:pt idx="3">
                  <c:v>285.49783627131126</c:v>
                </c:pt>
                <c:pt idx="4">
                  <c:v>335.21550980114023</c:v>
                </c:pt>
                <c:pt idx="5">
                  <c:v>378.44826939229586</c:v>
                </c:pt>
                <c:pt idx="6">
                  <c:v>416.04197338460511</c:v>
                </c:pt>
                <c:pt idx="7">
                  <c:v>448.73215076922185</c:v>
                </c:pt>
                <c:pt idx="8">
                  <c:v>477.15839197323641</c:v>
                </c:pt>
                <c:pt idx="9">
                  <c:v>501.876862585423</c:v>
                </c:pt>
                <c:pt idx="10">
                  <c:v>523.37118485688961</c:v>
                </c:pt>
                <c:pt idx="11">
                  <c:v>542.06189987555626</c:v>
                </c:pt>
                <c:pt idx="12">
                  <c:v>558.31469554396199</c:v>
                </c:pt>
                <c:pt idx="13">
                  <c:v>572.44756134257568</c:v>
                </c:pt>
                <c:pt idx="14">
                  <c:v>584.73700986310928</c:v>
                </c:pt>
                <c:pt idx="15">
                  <c:v>595.42348683748639</c:v>
                </c:pt>
                <c:pt idx="16">
                  <c:v>604.71607551085776</c:v>
                </c:pt>
                <c:pt idx="17">
                  <c:v>612.79658740074592</c:v>
                </c:pt>
                <c:pt idx="18">
                  <c:v>619.82311947890958</c:v>
                </c:pt>
                <c:pt idx="19">
                  <c:v>625.93314737296487</c:v>
                </c:pt>
                <c:pt idx="20">
                  <c:v>631.246215106926</c:v>
                </c:pt>
                <c:pt idx="21">
                  <c:v>635.86627400602265</c:v>
                </c:pt>
                <c:pt idx="22">
                  <c:v>639.88371652697629</c:v>
                </c:pt>
                <c:pt idx="23">
                  <c:v>643.37714480606633</c:v>
                </c:pt>
                <c:pt idx="24">
                  <c:v>646.41490852701429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31-475E-A61F-C770B52423D6}"/>
            </c:ext>
          </c:extLst>
        </c:ser>
        <c:ser>
          <c:idx val="3"/>
          <c:order val="2"/>
          <c:tx>
            <c:strRef>
              <c:f>Perpetuity!$J$6</c:f>
              <c:strCache>
                <c:ptCount val="1"/>
                <c:pt idx="0">
                  <c:v>20%</c:v>
                </c:pt>
              </c:strCache>
            </c:strRef>
          </c:tx>
          <c:marker>
            <c:symbol val="none"/>
          </c:marker>
          <c:cat>
            <c:numRef>
              <c:f>Perpetuity!$G$8:$G$32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Perpetuity!$J$8:$J$32</c:f>
              <c:numCache>
                <c:formatCode>0</c:formatCode>
                <c:ptCount val="25"/>
                <c:pt idx="0">
                  <c:v>83.333333333333343</c:v>
                </c:pt>
                <c:pt idx="1">
                  <c:v>152.77777777777777</c:v>
                </c:pt>
                <c:pt idx="2">
                  <c:v>210.64814814814815</c:v>
                </c:pt>
                <c:pt idx="3">
                  <c:v>258.87345679012344</c:v>
                </c:pt>
                <c:pt idx="4">
                  <c:v>299.06121399176953</c:v>
                </c:pt>
                <c:pt idx="5">
                  <c:v>332.55101165980795</c:v>
                </c:pt>
                <c:pt idx="6">
                  <c:v>360.45917638317331</c:v>
                </c:pt>
                <c:pt idx="7">
                  <c:v>383.71598031931109</c:v>
                </c:pt>
                <c:pt idx="8">
                  <c:v>403.09665026609258</c:v>
                </c:pt>
                <c:pt idx="9">
                  <c:v>419.24720855507718</c:v>
                </c:pt>
                <c:pt idx="10">
                  <c:v>432.70600712923101</c:v>
                </c:pt>
                <c:pt idx="11">
                  <c:v>443.92167260769253</c:v>
                </c:pt>
                <c:pt idx="12">
                  <c:v>453.26806050641045</c:v>
                </c:pt>
                <c:pt idx="13">
                  <c:v>461.05671708867538</c:v>
                </c:pt>
                <c:pt idx="14">
                  <c:v>467.54726424056281</c:v>
                </c:pt>
                <c:pt idx="15">
                  <c:v>472.95605353380233</c:v>
                </c:pt>
                <c:pt idx="16">
                  <c:v>477.46337794483526</c:v>
                </c:pt>
                <c:pt idx="17">
                  <c:v>481.21948162069606</c:v>
                </c:pt>
                <c:pt idx="18">
                  <c:v>484.34956801724672</c:v>
                </c:pt>
                <c:pt idx="19">
                  <c:v>486.9579733477056</c:v>
                </c:pt>
                <c:pt idx="20">
                  <c:v>489.13164445642133</c:v>
                </c:pt>
                <c:pt idx="21">
                  <c:v>490.94303704701775</c:v>
                </c:pt>
                <c:pt idx="22">
                  <c:v>492.45253087251479</c:v>
                </c:pt>
                <c:pt idx="23">
                  <c:v>493.71044239376232</c:v>
                </c:pt>
                <c:pt idx="24">
                  <c:v>494.75870199480192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31-475E-A61F-C770B52423D6}"/>
            </c:ext>
          </c:extLst>
        </c:ser>
        <c:ser>
          <c:idx val="4"/>
          <c:order val="3"/>
          <c:tx>
            <c:strRef>
              <c:f>Perpetuity!$K$6</c:f>
              <c:strCache>
                <c:ptCount val="1"/>
                <c:pt idx="0">
                  <c:v>25%</c:v>
                </c:pt>
              </c:strCache>
            </c:strRef>
          </c:tx>
          <c:marker>
            <c:symbol val="none"/>
          </c:marker>
          <c:cat>
            <c:numRef>
              <c:f>Perpetuity!$G$8:$G$32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Perpetuity!$K$8:$K$32</c:f>
              <c:numCache>
                <c:formatCode>0</c:formatCode>
                <c:ptCount val="25"/>
                <c:pt idx="0">
                  <c:v>80</c:v>
                </c:pt>
                <c:pt idx="1">
                  <c:v>144</c:v>
                </c:pt>
                <c:pt idx="2">
                  <c:v>195.2</c:v>
                </c:pt>
                <c:pt idx="3">
                  <c:v>236.16</c:v>
                </c:pt>
                <c:pt idx="4">
                  <c:v>268.928</c:v>
                </c:pt>
                <c:pt idx="5">
                  <c:v>295.14240000000001</c:v>
                </c:pt>
                <c:pt idx="6">
                  <c:v>316.11392000000001</c:v>
                </c:pt>
                <c:pt idx="7">
                  <c:v>332.89113600000002</c:v>
                </c:pt>
                <c:pt idx="8">
                  <c:v>346.3129088</c:v>
                </c:pt>
                <c:pt idx="9">
                  <c:v>357.05032704000001</c:v>
                </c:pt>
                <c:pt idx="10">
                  <c:v>365.64026163200003</c:v>
                </c:pt>
                <c:pt idx="11">
                  <c:v>372.51220930560004</c:v>
                </c:pt>
                <c:pt idx="12">
                  <c:v>378.00976744448002</c:v>
                </c:pt>
                <c:pt idx="13">
                  <c:v>382.407813955584</c:v>
                </c:pt>
                <c:pt idx="14">
                  <c:v>385.9262511644672</c:v>
                </c:pt>
                <c:pt idx="15">
                  <c:v>388.74100093157375</c:v>
                </c:pt>
                <c:pt idx="16">
                  <c:v>390.99280074525899</c:v>
                </c:pt>
                <c:pt idx="17">
                  <c:v>392.7942405962072</c:v>
                </c:pt>
                <c:pt idx="18">
                  <c:v>394.23539247696579</c:v>
                </c:pt>
                <c:pt idx="19">
                  <c:v>395.38831398157265</c:v>
                </c:pt>
                <c:pt idx="20">
                  <c:v>396.31065118525811</c:v>
                </c:pt>
                <c:pt idx="21">
                  <c:v>397.04852094820649</c:v>
                </c:pt>
                <c:pt idx="22">
                  <c:v>397.63881675856521</c:v>
                </c:pt>
                <c:pt idx="23">
                  <c:v>398.11105340685219</c:v>
                </c:pt>
                <c:pt idx="24">
                  <c:v>398.48884272548179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31-475E-A61F-C770B5242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2840248"/>
        <c:axId val="1"/>
      </c:lineChart>
      <c:catAx>
        <c:axId val="542840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542840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492793507178187"/>
          <c:y val="8.857821460105289E-2"/>
          <c:w val="0.16103103896864654"/>
          <c:h val="0.2470865986239896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984251969" l="0.75000000000000022" r="0.75000000000000022" t="0.984251969" header="0.5" footer="0.5"/>
    <c:pageSetup/>
  </c:printSettings>
</c:chartSpace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5954</xdr:colOff>
      <xdr:row>5</xdr:row>
      <xdr:rowOff>53578</xdr:rowOff>
    </xdr:from>
    <xdr:to>
      <xdr:col>6</xdr:col>
      <xdr:colOff>174305</xdr:colOff>
      <xdr:row>18</xdr:row>
      <xdr:rowOff>51904</xdr:rowOff>
    </xdr:to>
    <xdr:cxnSp macro="">
      <xdr:nvCxnSpPr>
        <xdr:cNvPr id="36" name="Elbow Connector 35">
          <a:extLst>
            <a:ext uri="{FF2B5EF4-FFF2-40B4-BE49-F238E27FC236}">
              <a16:creationId xmlns:a16="http://schemas.microsoft.com/office/drawing/2014/main" id="{4C630B89-5EE1-4E0B-A783-01827494CBD9}"/>
            </a:ext>
          </a:extLst>
        </xdr:cNvPr>
        <xdr:cNvCxnSpPr/>
      </xdr:nvCxnSpPr>
      <xdr:spPr>
        <a:xfrm rot="5400000">
          <a:off x="2509242" y="3062884"/>
          <a:ext cx="2482455" cy="1964532"/>
        </a:xfrm>
        <a:prstGeom prst="bentConnector3">
          <a:avLst>
            <a:gd name="adj1" fmla="val 99880"/>
          </a:avLst>
        </a:prstGeom>
        <a:ln w="6350"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342665</xdr:colOff>
      <xdr:row>8</xdr:row>
      <xdr:rowOff>1667</xdr:rowOff>
    </xdr:from>
    <xdr:to>
      <xdr:col>5</xdr:col>
      <xdr:colOff>53666</xdr:colOff>
      <xdr:row>15</xdr:row>
      <xdr:rowOff>46038</xdr:rowOff>
    </xdr:to>
    <xdr:cxnSp macro="">
      <xdr:nvCxnSpPr>
        <xdr:cNvPr id="41" name="Elbow Connector 40">
          <a:extLst>
            <a:ext uri="{FF2B5EF4-FFF2-40B4-BE49-F238E27FC236}">
              <a16:creationId xmlns:a16="http://schemas.microsoft.com/office/drawing/2014/main" id="{F9872BB3-C46A-4935-8F40-9CEE3E396FAA}"/>
            </a:ext>
          </a:extLst>
        </xdr:cNvPr>
        <xdr:cNvCxnSpPr/>
      </xdr:nvCxnSpPr>
      <xdr:spPr>
        <a:xfrm rot="10800000" flipV="1">
          <a:off x="2488409" y="3315891"/>
          <a:ext cx="1529951" cy="1393034"/>
        </a:xfrm>
        <a:prstGeom prst="bentConnector3">
          <a:avLst>
            <a:gd name="adj1" fmla="val -6031"/>
          </a:avLst>
        </a:prstGeom>
        <a:ln w="6350"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329090</xdr:colOff>
      <xdr:row>10</xdr:row>
      <xdr:rowOff>16192</xdr:rowOff>
    </xdr:from>
    <xdr:to>
      <xdr:col>1</xdr:col>
      <xdr:colOff>335043</xdr:colOff>
      <xdr:row>11</xdr:row>
      <xdr:rowOff>17846</xdr:rowOff>
    </xdr:to>
    <xdr:cxnSp macro="">
      <xdr:nvCxnSpPr>
        <xdr:cNvPr id="47" name="Straight Arrow Connector 46">
          <a:extLst>
            <a:ext uri="{FF2B5EF4-FFF2-40B4-BE49-F238E27FC236}">
              <a16:creationId xmlns:a16="http://schemas.microsoft.com/office/drawing/2014/main" id="{25061AA9-7C52-4CB3-91E4-134D1FE69B7A}"/>
            </a:ext>
          </a:extLst>
        </xdr:cNvPr>
        <xdr:cNvCxnSpPr/>
      </xdr:nvCxnSpPr>
      <xdr:spPr>
        <a:xfrm rot="5400000">
          <a:off x="1791892" y="3815953"/>
          <a:ext cx="184547" cy="5953"/>
        </a:xfrm>
        <a:prstGeom prst="straightConnector1">
          <a:avLst/>
        </a:prstGeom>
        <a:ln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437912</xdr:colOff>
      <xdr:row>24</xdr:row>
      <xdr:rowOff>93585</xdr:rowOff>
    </xdr:from>
    <xdr:to>
      <xdr:col>3</xdr:col>
      <xdr:colOff>129</xdr:colOff>
      <xdr:row>33</xdr:row>
      <xdr:rowOff>3609</xdr:rowOff>
    </xdr:to>
    <xdr:cxnSp macro="">
      <xdr:nvCxnSpPr>
        <xdr:cNvPr id="49" name="Elbow Connector 48">
          <a:extLst>
            <a:ext uri="{FF2B5EF4-FFF2-40B4-BE49-F238E27FC236}">
              <a16:creationId xmlns:a16="http://schemas.microsoft.com/office/drawing/2014/main" id="{A08C75E1-F8D5-4F32-B109-242304FDB214}"/>
            </a:ext>
          </a:extLst>
        </xdr:cNvPr>
        <xdr:cNvCxnSpPr/>
      </xdr:nvCxnSpPr>
      <xdr:spPr>
        <a:xfrm rot="5400000">
          <a:off x="1869281" y="7197330"/>
          <a:ext cx="1607346" cy="178595"/>
        </a:xfrm>
        <a:prstGeom prst="bentConnector3">
          <a:avLst>
            <a:gd name="adj1" fmla="val 64445"/>
          </a:avLst>
        </a:prstGeom>
        <a:ln w="6350"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29765</xdr:colOff>
      <xdr:row>27</xdr:row>
      <xdr:rowOff>37385</xdr:rowOff>
    </xdr:from>
    <xdr:to>
      <xdr:col>1</xdr:col>
      <xdr:colOff>35721</xdr:colOff>
      <xdr:row>29</xdr:row>
      <xdr:rowOff>142232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75A7F20E-4CEA-4723-A5FD-8BED0518AF76}"/>
            </a:ext>
          </a:extLst>
        </xdr:cNvPr>
        <xdr:cNvCxnSpPr/>
      </xdr:nvCxnSpPr>
      <xdr:spPr>
        <a:xfrm rot="5400000">
          <a:off x="1330524" y="7241975"/>
          <a:ext cx="523876" cy="5956"/>
        </a:xfrm>
        <a:prstGeom prst="straightConnector1">
          <a:avLst/>
        </a:prstGeom>
        <a:ln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5954</xdr:colOff>
      <xdr:row>5</xdr:row>
      <xdr:rowOff>53578</xdr:rowOff>
    </xdr:from>
    <xdr:to>
      <xdr:col>6</xdr:col>
      <xdr:colOff>174305</xdr:colOff>
      <xdr:row>18</xdr:row>
      <xdr:rowOff>51904</xdr:rowOff>
    </xdr:to>
    <xdr:cxnSp macro="">
      <xdr:nvCxnSpPr>
        <xdr:cNvPr id="2" name="Elbow Connector 1">
          <a:extLst>
            <a:ext uri="{FF2B5EF4-FFF2-40B4-BE49-F238E27FC236}">
              <a16:creationId xmlns:a16="http://schemas.microsoft.com/office/drawing/2014/main" id="{1413F2BB-8AD4-4D3F-AABF-8FF279B61513}"/>
            </a:ext>
          </a:extLst>
        </xdr:cNvPr>
        <xdr:cNvCxnSpPr/>
      </xdr:nvCxnSpPr>
      <xdr:spPr>
        <a:xfrm rot="5400000">
          <a:off x="2507456" y="1285876"/>
          <a:ext cx="2482455" cy="1960960"/>
        </a:xfrm>
        <a:prstGeom prst="bentConnector3">
          <a:avLst>
            <a:gd name="adj1" fmla="val 99880"/>
          </a:avLst>
        </a:prstGeom>
        <a:ln w="6350"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342665</xdr:colOff>
      <xdr:row>8</xdr:row>
      <xdr:rowOff>1667</xdr:rowOff>
    </xdr:from>
    <xdr:to>
      <xdr:col>5</xdr:col>
      <xdr:colOff>53666</xdr:colOff>
      <xdr:row>15</xdr:row>
      <xdr:rowOff>46038</xdr:rowOff>
    </xdr:to>
    <xdr:cxnSp macro="">
      <xdr:nvCxnSpPr>
        <xdr:cNvPr id="3" name="Elbow Connector 2">
          <a:extLst>
            <a:ext uri="{FF2B5EF4-FFF2-40B4-BE49-F238E27FC236}">
              <a16:creationId xmlns:a16="http://schemas.microsoft.com/office/drawing/2014/main" id="{B980FCEC-26DD-4072-A8E0-22DB45B0B665}"/>
            </a:ext>
          </a:extLst>
        </xdr:cNvPr>
        <xdr:cNvCxnSpPr/>
      </xdr:nvCxnSpPr>
      <xdr:spPr>
        <a:xfrm rot="10800000" flipV="1">
          <a:off x="2489600" y="1537097"/>
          <a:ext cx="1526379" cy="1393034"/>
        </a:xfrm>
        <a:prstGeom prst="bentConnector3">
          <a:avLst>
            <a:gd name="adj1" fmla="val -6031"/>
          </a:avLst>
        </a:prstGeom>
        <a:ln w="6350"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329090</xdr:colOff>
      <xdr:row>10</xdr:row>
      <xdr:rowOff>16192</xdr:rowOff>
    </xdr:from>
    <xdr:to>
      <xdr:col>1</xdr:col>
      <xdr:colOff>335043</xdr:colOff>
      <xdr:row>11</xdr:row>
      <xdr:rowOff>17846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504CF2AF-29FC-4A99-93D1-BFA41AB7EA09}"/>
            </a:ext>
          </a:extLst>
        </xdr:cNvPr>
        <xdr:cNvCxnSpPr/>
      </xdr:nvCxnSpPr>
      <xdr:spPr>
        <a:xfrm rot="5400000">
          <a:off x="1794273" y="2037159"/>
          <a:ext cx="184547" cy="5953"/>
        </a:xfrm>
        <a:prstGeom prst="straightConnector1">
          <a:avLst/>
        </a:prstGeom>
        <a:ln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437912</xdr:colOff>
      <xdr:row>24</xdr:row>
      <xdr:rowOff>93585</xdr:rowOff>
    </xdr:from>
    <xdr:to>
      <xdr:col>3</xdr:col>
      <xdr:colOff>129</xdr:colOff>
      <xdr:row>33</xdr:row>
      <xdr:rowOff>3609</xdr:rowOff>
    </xdr:to>
    <xdr:cxnSp macro="">
      <xdr:nvCxnSpPr>
        <xdr:cNvPr id="5" name="Elbow Connector 4">
          <a:extLst>
            <a:ext uri="{FF2B5EF4-FFF2-40B4-BE49-F238E27FC236}">
              <a16:creationId xmlns:a16="http://schemas.microsoft.com/office/drawing/2014/main" id="{5E92BC34-3334-4566-A709-CE107ABB5FBA}"/>
            </a:ext>
          </a:extLst>
        </xdr:cNvPr>
        <xdr:cNvCxnSpPr/>
      </xdr:nvCxnSpPr>
      <xdr:spPr>
        <a:xfrm rot="5400000">
          <a:off x="1869876" y="5426276"/>
          <a:ext cx="1607346" cy="177404"/>
        </a:xfrm>
        <a:prstGeom prst="bentConnector3">
          <a:avLst>
            <a:gd name="adj1" fmla="val 64445"/>
          </a:avLst>
        </a:prstGeom>
        <a:ln w="6350"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29765</xdr:colOff>
      <xdr:row>27</xdr:row>
      <xdr:rowOff>37385</xdr:rowOff>
    </xdr:from>
    <xdr:to>
      <xdr:col>1</xdr:col>
      <xdr:colOff>35721</xdr:colOff>
      <xdr:row>29</xdr:row>
      <xdr:rowOff>142232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D48D2D04-9559-4BD7-90C8-609F8F68356F}"/>
            </a:ext>
          </a:extLst>
        </xdr:cNvPr>
        <xdr:cNvCxnSpPr/>
      </xdr:nvCxnSpPr>
      <xdr:spPr>
        <a:xfrm rot="5400000">
          <a:off x="1332905" y="5470325"/>
          <a:ext cx="523876" cy="5956"/>
        </a:xfrm>
        <a:prstGeom prst="straightConnector1">
          <a:avLst/>
        </a:prstGeom>
        <a:ln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5954</xdr:colOff>
      <xdr:row>5</xdr:row>
      <xdr:rowOff>53578</xdr:rowOff>
    </xdr:from>
    <xdr:to>
      <xdr:col>6</xdr:col>
      <xdr:colOff>174305</xdr:colOff>
      <xdr:row>18</xdr:row>
      <xdr:rowOff>51904</xdr:rowOff>
    </xdr:to>
    <xdr:cxnSp macro="">
      <xdr:nvCxnSpPr>
        <xdr:cNvPr id="2" name="Elbow Connector 1">
          <a:extLst>
            <a:ext uri="{FF2B5EF4-FFF2-40B4-BE49-F238E27FC236}">
              <a16:creationId xmlns:a16="http://schemas.microsoft.com/office/drawing/2014/main" id="{C15A1476-BDB6-4C36-923D-363A4537F34A}"/>
            </a:ext>
          </a:extLst>
        </xdr:cNvPr>
        <xdr:cNvCxnSpPr/>
      </xdr:nvCxnSpPr>
      <xdr:spPr>
        <a:xfrm rot="5400000">
          <a:off x="2906557" y="772475"/>
          <a:ext cx="1903326" cy="2020011"/>
        </a:xfrm>
        <a:prstGeom prst="bentConnector3">
          <a:avLst>
            <a:gd name="adj1" fmla="val 99880"/>
          </a:avLst>
        </a:prstGeom>
        <a:ln w="6350"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342665</xdr:colOff>
      <xdr:row>8</xdr:row>
      <xdr:rowOff>1667</xdr:rowOff>
    </xdr:from>
    <xdr:to>
      <xdr:col>5</xdr:col>
      <xdr:colOff>53666</xdr:colOff>
      <xdr:row>15</xdr:row>
      <xdr:rowOff>46038</xdr:rowOff>
    </xdr:to>
    <xdr:cxnSp macro="">
      <xdr:nvCxnSpPr>
        <xdr:cNvPr id="3" name="Elbow Connector 2">
          <a:extLst>
            <a:ext uri="{FF2B5EF4-FFF2-40B4-BE49-F238E27FC236}">
              <a16:creationId xmlns:a16="http://schemas.microsoft.com/office/drawing/2014/main" id="{FF62A898-4F21-45AA-A0C0-2238212F8587}"/>
            </a:ext>
          </a:extLst>
        </xdr:cNvPr>
        <xdr:cNvCxnSpPr/>
      </xdr:nvCxnSpPr>
      <xdr:spPr>
        <a:xfrm rot="10800000" flipV="1">
          <a:off x="2567705" y="1220867"/>
          <a:ext cx="1562661" cy="1073071"/>
        </a:xfrm>
        <a:prstGeom prst="bentConnector3">
          <a:avLst>
            <a:gd name="adj1" fmla="val -6031"/>
          </a:avLst>
        </a:prstGeom>
        <a:ln w="6350"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329090</xdr:colOff>
      <xdr:row>10</xdr:row>
      <xdr:rowOff>16192</xdr:rowOff>
    </xdr:from>
    <xdr:to>
      <xdr:col>1</xdr:col>
      <xdr:colOff>335043</xdr:colOff>
      <xdr:row>11</xdr:row>
      <xdr:rowOff>17846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DAC99F0-877D-4E10-9514-3B1B15E45BB4}"/>
            </a:ext>
          </a:extLst>
        </xdr:cNvPr>
        <xdr:cNvCxnSpPr/>
      </xdr:nvCxnSpPr>
      <xdr:spPr>
        <a:xfrm rot="5400000">
          <a:off x="1866670" y="1602812"/>
          <a:ext cx="146434" cy="5953"/>
        </a:xfrm>
        <a:prstGeom prst="straightConnector1">
          <a:avLst/>
        </a:prstGeom>
        <a:ln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437912</xdr:colOff>
      <xdr:row>24</xdr:row>
      <xdr:rowOff>93585</xdr:rowOff>
    </xdr:from>
    <xdr:to>
      <xdr:col>3</xdr:col>
      <xdr:colOff>129</xdr:colOff>
      <xdr:row>33</xdr:row>
      <xdr:rowOff>3609</xdr:rowOff>
    </xdr:to>
    <xdr:cxnSp macro="">
      <xdr:nvCxnSpPr>
        <xdr:cNvPr id="5" name="Elbow Connector 4">
          <a:extLst>
            <a:ext uri="{FF2B5EF4-FFF2-40B4-BE49-F238E27FC236}">
              <a16:creationId xmlns:a16="http://schemas.microsoft.com/office/drawing/2014/main" id="{5B9F9F74-FF5A-439A-A98F-C2623FF4CA9B}"/>
            </a:ext>
          </a:extLst>
        </xdr:cNvPr>
        <xdr:cNvCxnSpPr/>
      </xdr:nvCxnSpPr>
      <xdr:spPr>
        <a:xfrm rot="5400000">
          <a:off x="2134719" y="4226078"/>
          <a:ext cx="1235904" cy="179437"/>
        </a:xfrm>
        <a:prstGeom prst="bentConnector3">
          <a:avLst>
            <a:gd name="adj1" fmla="val 64445"/>
          </a:avLst>
        </a:prstGeom>
        <a:ln w="6350"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29765</xdr:colOff>
      <xdr:row>27</xdr:row>
      <xdr:rowOff>37385</xdr:rowOff>
    </xdr:from>
    <xdr:to>
      <xdr:col>1</xdr:col>
      <xdr:colOff>35721</xdr:colOff>
      <xdr:row>29</xdr:row>
      <xdr:rowOff>142232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3F5A69CC-7BDA-4843-950C-6A16982066A4}"/>
            </a:ext>
          </a:extLst>
        </xdr:cNvPr>
        <xdr:cNvCxnSpPr/>
      </xdr:nvCxnSpPr>
      <xdr:spPr>
        <a:xfrm rot="5400000">
          <a:off x="1439549" y="4281641"/>
          <a:ext cx="402027" cy="5956"/>
        </a:xfrm>
        <a:prstGeom prst="straightConnector1">
          <a:avLst/>
        </a:prstGeom>
        <a:ln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320040</xdr:colOff>
      <xdr:row>6</xdr:row>
      <xdr:rowOff>114300</xdr:rowOff>
    </xdr:from>
    <xdr:to>
      <xdr:col>19</xdr:col>
      <xdr:colOff>312420</xdr:colOff>
      <xdr:row>28</xdr:row>
      <xdr:rowOff>45720</xdr:rowOff>
    </xdr:to>
    <xdr:graphicFrame macro="">
      <xdr:nvGraphicFramePr>
        <xdr:cNvPr id="3097" name="Chart 2">
          <a:extLst>
            <a:ext uri="{FF2B5EF4-FFF2-40B4-BE49-F238E27FC236}">
              <a16:creationId xmlns:a16="http://schemas.microsoft.com/office/drawing/2014/main" id="{A2CA93D7-48EE-4DB9-B674-93FEF16ED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449580</xdr:colOff>
      <xdr:row>30</xdr:row>
      <xdr:rowOff>106680</xdr:rowOff>
    </xdr:from>
    <xdr:to>
      <xdr:col>19</xdr:col>
      <xdr:colOff>182880</xdr:colOff>
      <xdr:row>52</xdr:row>
      <xdr:rowOff>137160</xdr:rowOff>
    </xdr:to>
    <xdr:graphicFrame macro="">
      <xdr:nvGraphicFramePr>
        <xdr:cNvPr id="3098" name="Chart 3">
          <a:extLst>
            <a:ext uri="{FF2B5EF4-FFF2-40B4-BE49-F238E27FC236}">
              <a16:creationId xmlns:a16="http://schemas.microsoft.com/office/drawing/2014/main" id="{782F023A-F2CB-4FBE-A9EE-CC67019CB2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880110</xdr:colOff>
      <xdr:row>48</xdr:row>
      <xdr:rowOff>14359</xdr:rowOff>
    </xdr:from>
    <xdr:to>
      <xdr:col>9</xdr:col>
      <xdr:colOff>535142</xdr:colOff>
      <xdr:row>66</xdr:row>
      <xdr:rowOff>138919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9324E28E-79F5-4ABD-8896-C90B0E1E3256}"/>
            </a:ext>
          </a:extLst>
        </xdr:cNvPr>
        <xdr:cNvSpPr txBox="1"/>
      </xdr:nvSpPr>
      <xdr:spPr>
        <a:xfrm>
          <a:off x="857250" y="7495441"/>
          <a:ext cx="4396154" cy="28941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lang="es-ES_tradnl" sz="1100" b="1"/>
            <a:t>Conclusions:</a:t>
          </a:r>
        </a:p>
        <a:p>
          <a:pPr>
            <a:lnSpc>
              <a:spcPts val="1100"/>
            </a:lnSpc>
          </a:pPr>
          <a:r>
            <a:rPr lang="es-ES_tradnl" sz="1100" b="1"/>
            <a:t>1.  The value given by the perpetuity</a:t>
          </a:r>
          <a:r>
            <a:rPr lang="es-ES_tradnl" sz="1100" b="1" baseline="0"/>
            <a:t> is bigger than the real PV of the project. </a:t>
          </a:r>
        </a:p>
        <a:p>
          <a:pPr>
            <a:lnSpc>
              <a:spcPts val="1100"/>
            </a:lnSpc>
          </a:pPr>
          <a:endParaRPr lang="es-ES_tradnl" sz="1100" b="1" baseline="0"/>
        </a:p>
        <a:p>
          <a:pPr>
            <a:lnSpc>
              <a:spcPts val="1100"/>
            </a:lnSpc>
          </a:pPr>
          <a:r>
            <a:rPr lang="es-ES_tradnl" sz="1100" b="1" baseline="0"/>
            <a:t>2. The overvalue given by the perpetuity is even bigger when the project is shorter or the (K-g) is smaller. </a:t>
          </a:r>
        </a:p>
        <a:p>
          <a:pPr>
            <a:lnSpc>
              <a:spcPts val="1100"/>
            </a:lnSpc>
          </a:pPr>
          <a:endParaRPr lang="es-ES_tradnl" sz="1100" b="1" baseline="0"/>
        </a:p>
        <a:p>
          <a:pPr>
            <a:lnSpc>
              <a:spcPts val="1100"/>
            </a:lnSpc>
          </a:pPr>
          <a:r>
            <a:rPr lang="es-ES_tradnl" sz="1100" b="1" baseline="0"/>
            <a:t>3. We may use the perpetuity as a shortcut of the DCF when the project is long or the (K-g) is big. </a:t>
          </a:r>
        </a:p>
        <a:p>
          <a:pPr>
            <a:lnSpc>
              <a:spcPts val="1100"/>
            </a:lnSpc>
          </a:pPr>
          <a:endParaRPr lang="es-ES_tradnl" sz="1100" b="1" baseline="0"/>
        </a:p>
        <a:p>
          <a:pPr>
            <a:lnSpc>
              <a:spcPts val="1100"/>
            </a:lnSpc>
          </a:pPr>
          <a:r>
            <a:rPr lang="es-ES_tradnl" sz="1100" b="1" baseline="0"/>
            <a:t>4.  Number of years of the project in which the value of the perpetuity doesn't exceed the PV for more than 10%. </a:t>
          </a:r>
        </a:p>
        <a:p>
          <a:pPr>
            <a:lnSpc>
              <a:spcPts val="1100"/>
            </a:lnSpc>
          </a:pPr>
          <a:r>
            <a:rPr lang="es-ES_tradnl" sz="1100" b="1" baseline="0"/>
            <a:t>- For (K-g) = 10%:  25 years. If the project is shorter, don't use perpetuity</a:t>
          </a: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- For (K-g) = 15%:  17 years.  If the project is shorter.... </a:t>
          </a: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- For (K-g) = 20%:  13 years. If the project is shorter, don't use perpetuity</a:t>
          </a: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- For (K-g) = 25%:  11 years. If the project is shorter, don't use perpetuity</a:t>
          </a:r>
          <a:endParaRPr lang="es-ES_tradnl"/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/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/>
        </a:p>
        <a:p>
          <a:pPr>
            <a:lnSpc>
              <a:spcPts val="1100"/>
            </a:lnSpc>
          </a:pPr>
          <a:endParaRPr lang="es-ES_tradnl" sz="1100" b="1" baseline="0"/>
        </a:p>
        <a:p>
          <a:pPr>
            <a:lnSpc>
              <a:spcPts val="1100"/>
            </a:lnSpc>
          </a:pPr>
          <a:endParaRPr lang="es-ES_tradnl" sz="1100" b="1" baseline="0"/>
        </a:p>
        <a:p>
          <a:endParaRPr lang="es-ES_tradnl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7"/>
  <sheetViews>
    <sheetView view="pageBreakPreview" zoomScale="160" zoomScaleNormal="140" zoomScaleSheetLayoutView="160" workbookViewId="0">
      <selection activeCell="H50" sqref="A1:H50"/>
    </sheetView>
  </sheetViews>
  <sheetFormatPr defaultColWidth="11.453125" defaultRowHeight="11.5"/>
  <cols>
    <col min="1" max="1" width="23.453125" style="40" customWidth="1"/>
    <col min="2" max="7" width="9" style="40" customWidth="1"/>
    <col min="8" max="8" width="6.36328125" style="40" customWidth="1"/>
    <col min="9" max="9" width="11.90625" style="40" bestFit="1" customWidth="1"/>
    <col min="10" max="16384" width="11.453125" style="40"/>
  </cols>
  <sheetData>
    <row r="2" spans="1:9" ht="14">
      <c r="C2" s="41" t="s">
        <v>27</v>
      </c>
    </row>
    <row r="3" spans="1:9">
      <c r="I3" s="42"/>
    </row>
    <row r="4" spans="1:9" ht="12" thickBot="1">
      <c r="A4" s="43" t="s">
        <v>26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26" t="s">
        <v>25</v>
      </c>
    </row>
    <row r="5" spans="1:9" ht="12">
      <c r="A5" s="2" t="s">
        <v>12</v>
      </c>
      <c r="B5" s="34">
        <v>0.05</v>
      </c>
      <c r="C5" s="34">
        <v>0.04</v>
      </c>
      <c r="D5" s="35">
        <v>2.5000000000000001E-2</v>
      </c>
      <c r="E5" s="35">
        <f>0.05/52</f>
        <v>9.6153846153846159E-4</v>
      </c>
      <c r="F5" s="36">
        <f>8%/2</f>
        <v>0.04</v>
      </c>
      <c r="G5" s="37">
        <f>RATE(G6,G7,G8,G10)</f>
        <v>6.2658569184943155E-2</v>
      </c>
    </row>
    <row r="6" spans="1:9" ht="12">
      <c r="A6" s="2" t="s">
        <v>18</v>
      </c>
      <c r="B6" s="38">
        <v>5</v>
      </c>
      <c r="C6" s="39">
        <v>6.25</v>
      </c>
      <c r="D6" s="38">
        <v>10</v>
      </c>
      <c r="E6" s="38">
        <f>5*52</f>
        <v>260</v>
      </c>
      <c r="F6" s="40">
        <f>3.5*2</f>
        <v>7</v>
      </c>
      <c r="G6" s="40">
        <v>3</v>
      </c>
    </row>
    <row r="7" spans="1:9" ht="12">
      <c r="A7" s="2" t="s">
        <v>19</v>
      </c>
      <c r="B7" s="8">
        <v>0</v>
      </c>
      <c r="C7" s="8">
        <v>0</v>
      </c>
      <c r="D7" s="8">
        <v>0</v>
      </c>
      <c r="E7" s="8">
        <v>0</v>
      </c>
      <c r="F7" s="12">
        <v>0</v>
      </c>
      <c r="G7" s="12">
        <v>0</v>
      </c>
    </row>
    <row r="8" spans="1:9" ht="12">
      <c r="A8" s="2" t="s">
        <v>20</v>
      </c>
      <c r="B8" s="24">
        <v>-100</v>
      </c>
      <c r="C8" s="24">
        <v>-100</v>
      </c>
      <c r="D8" s="24">
        <v>-100</v>
      </c>
      <c r="E8" s="24">
        <v>-100</v>
      </c>
      <c r="F8" s="21">
        <f>PV(F5,F6,F7,F10)</f>
        <v>-75.991781320206329</v>
      </c>
      <c r="G8" s="23">
        <v>-100</v>
      </c>
    </row>
    <row r="9" spans="1:9" ht="12">
      <c r="A9" s="5" t="s">
        <v>11</v>
      </c>
      <c r="B9" s="9">
        <v>0</v>
      </c>
      <c r="C9" s="9">
        <v>0</v>
      </c>
      <c r="D9" s="9">
        <v>0</v>
      </c>
      <c r="E9" s="9">
        <v>0</v>
      </c>
      <c r="F9" s="14">
        <v>0</v>
      </c>
      <c r="G9" s="14">
        <v>0</v>
      </c>
    </row>
    <row r="10" spans="1:9" ht="12">
      <c r="A10" s="5" t="s">
        <v>21</v>
      </c>
      <c r="B10" s="20">
        <f>FV(B5,B6,B7,B8)</f>
        <v>127.62815625000002</v>
      </c>
      <c r="C10" s="17">
        <f>FV(C5,C6,C7,C8)</f>
        <v>127.77867211993836</v>
      </c>
      <c r="D10" s="17">
        <f>FV(D5,D6,D7,D8)</f>
        <v>128.00845441963571</v>
      </c>
      <c r="E10" s="17">
        <f>FV(E5,E6,E7,E8)</f>
        <v>128.38711948303325</v>
      </c>
      <c r="F10" s="25">
        <v>100</v>
      </c>
      <c r="G10" s="25">
        <v>120</v>
      </c>
    </row>
    <row r="12" spans="1:9">
      <c r="A12" s="44" t="s">
        <v>22</v>
      </c>
    </row>
    <row r="13" spans="1:9">
      <c r="A13" s="45" t="s">
        <v>28</v>
      </c>
    </row>
    <row r="14" spans="1:9">
      <c r="A14" s="44"/>
      <c r="C14" s="46"/>
      <c r="D14" s="46"/>
      <c r="E14" s="46"/>
      <c r="F14" s="46"/>
      <c r="G14" s="46"/>
    </row>
    <row r="15" spans="1:9">
      <c r="A15" s="47" t="s">
        <v>23</v>
      </c>
      <c r="C15" s="16"/>
      <c r="D15" s="16"/>
      <c r="E15" s="16"/>
      <c r="F15" s="46"/>
      <c r="G15" s="46"/>
    </row>
    <row r="16" spans="1:9">
      <c r="A16" s="19" t="s">
        <v>24</v>
      </c>
      <c r="B16" s="48"/>
      <c r="C16" s="48"/>
      <c r="D16" s="49"/>
      <c r="E16" s="49"/>
      <c r="F16" s="46"/>
      <c r="G16" s="46"/>
    </row>
    <row r="17" spans="1:9" ht="12">
      <c r="A17" s="5"/>
      <c r="B17" s="50"/>
      <c r="C17" s="51"/>
      <c r="D17" s="50"/>
      <c r="E17" s="50"/>
      <c r="F17" s="46"/>
      <c r="G17" s="46"/>
    </row>
    <row r="18" spans="1:9">
      <c r="A18" s="27" t="s">
        <v>29</v>
      </c>
      <c r="B18" s="12"/>
      <c r="C18" s="12"/>
      <c r="D18" s="12"/>
      <c r="E18" s="12"/>
      <c r="F18" s="46"/>
      <c r="G18" s="46"/>
    </row>
    <row r="19" spans="1:9">
      <c r="A19" s="27" t="s">
        <v>30</v>
      </c>
      <c r="B19" s="13"/>
      <c r="C19" s="13"/>
      <c r="D19" s="13"/>
      <c r="E19" s="13"/>
      <c r="F19" s="46"/>
      <c r="G19" s="46"/>
    </row>
    <row r="20" spans="1:9" ht="12">
      <c r="A20" s="5"/>
      <c r="B20" s="14"/>
      <c r="C20" s="14"/>
      <c r="D20" s="14"/>
      <c r="E20" s="14"/>
      <c r="F20" s="46"/>
      <c r="G20" s="46"/>
    </row>
    <row r="21" spans="1:9" ht="14">
      <c r="A21" s="5"/>
      <c r="B21" s="15"/>
      <c r="C21" s="41" t="s">
        <v>31</v>
      </c>
      <c r="D21" s="15"/>
      <c r="E21" s="15"/>
      <c r="F21" s="46"/>
      <c r="G21" s="46"/>
    </row>
    <row r="22" spans="1:9">
      <c r="A22" s="46"/>
      <c r="B22" s="46"/>
      <c r="C22" s="46"/>
      <c r="D22" s="46"/>
      <c r="E22" s="46"/>
      <c r="F22" s="46"/>
      <c r="G22" s="46"/>
    </row>
    <row r="23" spans="1:9" ht="12" thickBot="1">
      <c r="A23" s="43" t="s">
        <v>26</v>
      </c>
      <c r="B23" s="11" t="s">
        <v>33</v>
      </c>
      <c r="C23" s="11" t="s">
        <v>32</v>
      </c>
      <c r="D23" s="11" t="s">
        <v>38</v>
      </c>
      <c r="E23" s="16"/>
      <c r="F23" s="16"/>
      <c r="G23" s="16"/>
    </row>
    <row r="24" spans="1:9" ht="12">
      <c r="A24" s="2" t="s">
        <v>12</v>
      </c>
      <c r="B24" s="34">
        <v>0.06</v>
      </c>
      <c r="C24" s="37">
        <f>RATE(C25,C26,C27,C29)</f>
        <v>5.9999999999999991E-2</v>
      </c>
      <c r="D24" s="52">
        <f>RATE(D25,D26,D27,D29)</f>
        <v>2.9933221180265656E-2</v>
      </c>
      <c r="E24" s="49"/>
      <c r="F24" s="53"/>
      <c r="G24" s="54"/>
    </row>
    <row r="25" spans="1:9" ht="12">
      <c r="A25" s="2" t="s">
        <v>18</v>
      </c>
      <c r="B25" s="38">
        <v>3</v>
      </c>
      <c r="C25" s="38">
        <v>3</v>
      </c>
      <c r="D25" s="38">
        <v>6</v>
      </c>
      <c r="E25" s="50"/>
      <c r="F25" s="46"/>
      <c r="G25" s="46"/>
    </row>
    <row r="26" spans="1:9" ht="12">
      <c r="A26" s="2" t="s">
        <v>19</v>
      </c>
      <c r="B26" s="8">
        <v>500</v>
      </c>
      <c r="C26" s="8">
        <v>500</v>
      </c>
      <c r="D26" s="8">
        <v>250</v>
      </c>
      <c r="E26" s="12"/>
      <c r="F26" s="12"/>
      <c r="G26" s="12"/>
    </row>
    <row r="27" spans="1:9" ht="12">
      <c r="A27" s="2" t="s">
        <v>20</v>
      </c>
      <c r="B27" s="28">
        <f>PV(B24,B25,B26,B29)</f>
        <v>-9732.6988050538366</v>
      </c>
      <c r="C27" s="29">
        <f>B27</f>
        <v>-9732.6988050538366</v>
      </c>
      <c r="D27" s="24">
        <f>C27</f>
        <v>-9732.6988050538366</v>
      </c>
      <c r="E27" s="30"/>
      <c r="F27" s="22"/>
      <c r="G27" s="23"/>
    </row>
    <row r="28" spans="1:9" ht="12">
      <c r="A28" s="5" t="s">
        <v>11</v>
      </c>
      <c r="B28" s="9">
        <v>0</v>
      </c>
      <c r="C28" s="9">
        <v>0</v>
      </c>
      <c r="D28" s="9">
        <v>0</v>
      </c>
      <c r="E28" s="14"/>
      <c r="F28" s="14"/>
      <c r="G28" s="14"/>
    </row>
    <row r="29" spans="1:9" ht="12">
      <c r="A29" s="5" t="s">
        <v>21</v>
      </c>
      <c r="B29" s="18">
        <v>10000</v>
      </c>
      <c r="C29" s="18">
        <v>10000</v>
      </c>
      <c r="D29" s="18">
        <v>10000</v>
      </c>
      <c r="E29" s="31"/>
      <c r="F29" s="25"/>
      <c r="G29" s="25"/>
    </row>
    <row r="31" spans="1:9">
      <c r="A31" s="47" t="s">
        <v>34</v>
      </c>
      <c r="C31" s="16"/>
    </row>
    <row r="32" spans="1:9">
      <c r="A32" s="19" t="s">
        <v>35</v>
      </c>
      <c r="B32" s="48"/>
      <c r="C32" s="48"/>
      <c r="I32" s="44"/>
    </row>
    <row r="33" spans="1:9">
      <c r="A33" s="44"/>
      <c r="C33" s="46"/>
      <c r="D33" s="46"/>
      <c r="E33" s="46"/>
      <c r="F33" s="46"/>
      <c r="G33" s="46"/>
      <c r="I33" s="45"/>
    </row>
    <row r="34" spans="1:9">
      <c r="A34" s="27" t="s">
        <v>36</v>
      </c>
      <c r="B34" s="12"/>
      <c r="C34" s="12"/>
      <c r="D34" s="16"/>
      <c r="E34" s="16"/>
      <c r="F34" s="46"/>
      <c r="G34" s="46"/>
    </row>
    <row r="35" spans="1:9">
      <c r="A35" s="27" t="s">
        <v>37</v>
      </c>
      <c r="B35" s="13"/>
      <c r="C35" s="13"/>
      <c r="D35" s="49"/>
      <c r="E35" s="49"/>
      <c r="F35" s="46"/>
      <c r="G35" s="46"/>
    </row>
    <row r="36" spans="1:9" ht="12">
      <c r="A36" s="5"/>
      <c r="B36" s="50"/>
      <c r="C36" s="51"/>
      <c r="D36" s="50"/>
      <c r="E36" s="50"/>
      <c r="F36" s="46"/>
      <c r="G36" s="46"/>
    </row>
    <row r="37" spans="1:9" ht="14">
      <c r="C37" s="41" t="s">
        <v>72</v>
      </c>
      <c r="D37" s="12"/>
      <c r="E37" s="12"/>
      <c r="F37" s="46"/>
      <c r="G37" s="46"/>
    </row>
    <row r="38" spans="1:9">
      <c r="D38" s="13"/>
      <c r="E38" s="13"/>
      <c r="F38" s="46"/>
      <c r="G38" s="46"/>
    </row>
    <row r="39" spans="1:9" ht="12" thickBot="1">
      <c r="A39" s="1" t="s">
        <v>1</v>
      </c>
      <c r="B39" s="10">
        <v>0</v>
      </c>
      <c r="C39" s="10">
        <v>1</v>
      </c>
      <c r="D39" s="10">
        <v>2</v>
      </c>
      <c r="E39" s="10">
        <v>3</v>
      </c>
      <c r="F39" s="10">
        <v>4</v>
      </c>
      <c r="G39" s="10">
        <v>5</v>
      </c>
    </row>
    <row r="40" spans="1:9" ht="12">
      <c r="A40" s="2" t="s">
        <v>39</v>
      </c>
      <c r="B40" s="3">
        <v>-100</v>
      </c>
      <c r="C40" s="3">
        <v>-10</v>
      </c>
      <c r="D40" s="3">
        <v>20</v>
      </c>
      <c r="E40" s="3">
        <v>40</v>
      </c>
      <c r="F40" s="3">
        <v>50</v>
      </c>
      <c r="G40" s="3">
        <v>60</v>
      </c>
    </row>
    <row r="41" spans="1:9" ht="12">
      <c r="A41" s="2" t="s">
        <v>2</v>
      </c>
      <c r="B41" s="6">
        <v>0.1</v>
      </c>
      <c r="C41" s="55"/>
      <c r="D41" s="7"/>
      <c r="E41" s="7"/>
      <c r="F41" s="7"/>
      <c r="G41" s="7"/>
    </row>
    <row r="42" spans="1:9" ht="12">
      <c r="A42" s="2" t="s">
        <v>3</v>
      </c>
      <c r="B42" s="32">
        <f>IRR(B40:G40)</f>
        <v>0.12364107640583333</v>
      </c>
      <c r="D42" s="117" t="s">
        <v>40</v>
      </c>
      <c r="E42" s="117"/>
      <c r="F42" s="117"/>
      <c r="G42" s="4"/>
    </row>
    <row r="43" spans="1:9" ht="12">
      <c r="A43" s="2" t="s">
        <v>4</v>
      </c>
      <c r="B43" s="17">
        <f>NPV(B41,C40:G40)</f>
        <v>108.89656071679153</v>
      </c>
      <c r="C43" s="3"/>
      <c r="D43" s="118" t="s">
        <v>41</v>
      </c>
      <c r="E43" s="118"/>
      <c r="F43" s="118"/>
    </row>
    <row r="44" spans="1:9" ht="12">
      <c r="A44" s="5" t="s">
        <v>5</v>
      </c>
      <c r="B44" s="17">
        <f>B43+B40</f>
        <v>8.8965607167915266</v>
      </c>
      <c r="C44" s="3"/>
      <c r="D44" s="117" t="s">
        <v>42</v>
      </c>
      <c r="E44" s="117"/>
      <c r="F44" s="117"/>
      <c r="G44" s="4"/>
    </row>
    <row r="45" spans="1:9" ht="12">
      <c r="A45" s="5" t="s">
        <v>6</v>
      </c>
      <c r="B45" s="40">
        <f>SUM(C40:G40)</f>
        <v>160</v>
      </c>
      <c r="D45" s="33" t="s">
        <v>8</v>
      </c>
      <c r="G45" s="40">
        <f>B45/G39</f>
        <v>32</v>
      </c>
    </row>
    <row r="46" spans="1:9" ht="12">
      <c r="A46" s="33" t="s">
        <v>43</v>
      </c>
      <c r="B46" s="40">
        <f>SUM(B40:G40)</f>
        <v>60</v>
      </c>
      <c r="D46" s="40" t="s">
        <v>9</v>
      </c>
      <c r="G46" s="40">
        <f>B46/G39</f>
        <v>12</v>
      </c>
    </row>
    <row r="47" spans="1:9" ht="12">
      <c r="A47" s="5" t="s">
        <v>7</v>
      </c>
      <c r="B47" s="36">
        <f>-B46/B40/G39</f>
        <v>0.12</v>
      </c>
      <c r="C47" s="34"/>
    </row>
  </sheetData>
  <mergeCells count="3">
    <mergeCell ref="D42:F42"/>
    <mergeCell ref="D43:F43"/>
    <mergeCell ref="D44:F44"/>
  </mergeCells>
  <phoneticPr fontId="0" type="noConversion"/>
  <printOptions gridLines="1"/>
  <pageMargins left="0.70866141732283472" right="0.52" top="0.74803149606299213" bottom="0.74803149606299213" header="0.31496062992125984" footer="0.31496062992125984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47"/>
  <sheetViews>
    <sheetView view="pageBreakPreview" zoomScale="160" zoomScaleNormal="140" zoomScaleSheetLayoutView="160" workbookViewId="0">
      <selection sqref="A1:H49"/>
    </sheetView>
  </sheetViews>
  <sheetFormatPr defaultColWidth="11.453125" defaultRowHeight="11.5"/>
  <cols>
    <col min="1" max="1" width="23.453125" style="40" customWidth="1"/>
    <col min="2" max="7" width="9" style="40" customWidth="1"/>
    <col min="8" max="8" width="5.54296875" style="40" customWidth="1"/>
    <col min="9" max="9" width="11.90625" style="40" bestFit="1" customWidth="1"/>
    <col min="10" max="16384" width="11.453125" style="40"/>
  </cols>
  <sheetData>
    <row r="2" spans="1:9" ht="14">
      <c r="C2" s="41" t="s">
        <v>44</v>
      </c>
    </row>
    <row r="3" spans="1:9">
      <c r="I3" s="42"/>
    </row>
    <row r="4" spans="1:9" ht="12" thickBot="1">
      <c r="A4" s="43" t="s">
        <v>45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26" t="s">
        <v>25</v>
      </c>
    </row>
    <row r="5" spans="1:9" ht="12">
      <c r="A5" s="2" t="s">
        <v>46</v>
      </c>
      <c r="B5" s="34">
        <v>0.05</v>
      </c>
      <c r="C5" s="34">
        <v>0.04</v>
      </c>
      <c r="D5" s="35">
        <v>2.5000000000000001E-2</v>
      </c>
      <c r="E5" s="35">
        <f>0.05/52</f>
        <v>9.6153846153846159E-4</v>
      </c>
      <c r="F5" s="36">
        <f>8%/2</f>
        <v>0.04</v>
      </c>
      <c r="G5" s="37">
        <f>RATE(G6,G7,G8,G10)</f>
        <v>6.2658569184943155E-2</v>
      </c>
      <c r="H5" s="2"/>
    </row>
    <row r="6" spans="1:9" ht="12">
      <c r="A6" s="2" t="s">
        <v>47</v>
      </c>
      <c r="B6" s="38">
        <v>5</v>
      </c>
      <c r="C6" s="39">
        <v>6.25</v>
      </c>
      <c r="D6" s="38">
        <v>10</v>
      </c>
      <c r="E6" s="38">
        <f>5*52</f>
        <v>260</v>
      </c>
      <c r="F6" s="40">
        <f>3.5*2</f>
        <v>7</v>
      </c>
      <c r="G6" s="40">
        <v>3</v>
      </c>
      <c r="H6" s="2"/>
    </row>
    <row r="7" spans="1:9" ht="12">
      <c r="A7" s="2" t="s">
        <v>48</v>
      </c>
      <c r="B7" s="8">
        <v>0</v>
      </c>
      <c r="C7" s="8">
        <v>0</v>
      </c>
      <c r="D7" s="8">
        <v>0</v>
      </c>
      <c r="E7" s="8">
        <v>0</v>
      </c>
      <c r="F7" s="12">
        <v>0</v>
      </c>
      <c r="G7" s="12">
        <v>0</v>
      </c>
      <c r="H7" s="2"/>
    </row>
    <row r="8" spans="1:9" ht="12">
      <c r="A8" s="2" t="s">
        <v>49</v>
      </c>
      <c r="B8" s="24">
        <v>-100</v>
      </c>
      <c r="C8" s="24">
        <v>-100</v>
      </c>
      <c r="D8" s="24">
        <v>-100</v>
      </c>
      <c r="E8" s="24">
        <v>-100</v>
      </c>
      <c r="F8" s="21">
        <f>PV(F5,F6,F7,F10)</f>
        <v>-75.991781320206329</v>
      </c>
      <c r="G8" s="23">
        <v>-100</v>
      </c>
      <c r="H8" s="2"/>
    </row>
    <row r="9" spans="1:9" ht="12">
      <c r="A9" s="5" t="s">
        <v>11</v>
      </c>
      <c r="B9" s="9">
        <v>0</v>
      </c>
      <c r="C9" s="9">
        <v>0</v>
      </c>
      <c r="D9" s="9">
        <v>0</v>
      </c>
      <c r="E9" s="9">
        <v>0</v>
      </c>
      <c r="F9" s="14">
        <v>0</v>
      </c>
      <c r="G9" s="14">
        <v>0</v>
      </c>
      <c r="H9" s="5"/>
    </row>
    <row r="10" spans="1:9" ht="12">
      <c r="A10" s="5" t="s">
        <v>50</v>
      </c>
      <c r="B10" s="20">
        <f>FV(B5,B6,B7,B8)</f>
        <v>127.62815625000002</v>
      </c>
      <c r="C10" s="17">
        <f>FV(C5,C6,C7,C8)</f>
        <v>127.77867211993836</v>
      </c>
      <c r="D10" s="17">
        <f>FV(D5,D6,D7,D8)</f>
        <v>128.00845441963571</v>
      </c>
      <c r="E10" s="17">
        <f>FV(E5,E6,E7,E8)</f>
        <v>128.38711948303325</v>
      </c>
      <c r="F10" s="25">
        <v>100</v>
      </c>
      <c r="G10" s="25">
        <v>120</v>
      </c>
      <c r="H10" s="5"/>
    </row>
    <row r="12" spans="1:9">
      <c r="A12" s="44" t="s">
        <v>53</v>
      </c>
    </row>
    <row r="13" spans="1:9">
      <c r="A13" s="45" t="s">
        <v>51</v>
      </c>
    </row>
    <row r="14" spans="1:9">
      <c r="A14" s="44"/>
      <c r="C14" s="46"/>
      <c r="D14" s="46"/>
      <c r="E14" s="46"/>
      <c r="F14" s="46"/>
      <c r="G14" s="46"/>
    </row>
    <row r="15" spans="1:9">
      <c r="A15" s="47" t="s">
        <v>54</v>
      </c>
      <c r="C15" s="16"/>
      <c r="D15" s="16"/>
      <c r="E15" s="16"/>
      <c r="F15" s="46"/>
      <c r="G15" s="46"/>
    </row>
    <row r="16" spans="1:9">
      <c r="A16" s="19" t="s">
        <v>55</v>
      </c>
      <c r="B16" s="48"/>
      <c r="C16" s="48"/>
      <c r="D16" s="49"/>
      <c r="E16" s="49"/>
      <c r="F16" s="46"/>
      <c r="G16" s="46"/>
    </row>
    <row r="17" spans="1:9" ht="12">
      <c r="A17" s="5"/>
      <c r="B17" s="50"/>
      <c r="C17" s="51"/>
      <c r="D17" s="50"/>
      <c r="E17" s="50"/>
      <c r="F17" s="46"/>
      <c r="G17" s="46"/>
    </row>
    <row r="18" spans="1:9">
      <c r="A18" s="27" t="s">
        <v>56</v>
      </c>
      <c r="B18" s="12"/>
      <c r="C18" s="12"/>
      <c r="D18" s="12"/>
      <c r="E18" s="12"/>
      <c r="F18" s="46"/>
      <c r="G18" s="46"/>
    </row>
    <row r="19" spans="1:9">
      <c r="A19" s="27" t="s">
        <v>52</v>
      </c>
      <c r="B19" s="13"/>
      <c r="C19" s="13"/>
      <c r="D19" s="13"/>
      <c r="E19" s="13"/>
      <c r="F19" s="46"/>
      <c r="G19" s="46"/>
    </row>
    <row r="20" spans="1:9" ht="12">
      <c r="A20" s="5"/>
      <c r="B20" s="14"/>
      <c r="C20" s="14"/>
      <c r="D20" s="14"/>
      <c r="E20" s="14"/>
      <c r="F20" s="46"/>
      <c r="G20" s="46"/>
    </row>
    <row r="21" spans="1:9" ht="14">
      <c r="A21" s="5"/>
      <c r="B21" s="15"/>
      <c r="C21" s="41" t="s">
        <v>57</v>
      </c>
      <c r="D21" s="15"/>
      <c r="E21" s="15"/>
      <c r="F21" s="46"/>
      <c r="G21" s="46"/>
    </row>
    <row r="22" spans="1:9">
      <c r="A22" s="46"/>
      <c r="B22" s="46"/>
      <c r="C22" s="46"/>
      <c r="D22" s="46"/>
      <c r="E22" s="46"/>
      <c r="F22" s="46"/>
      <c r="G22" s="46"/>
    </row>
    <row r="23" spans="1:9" ht="12" thickBot="1">
      <c r="A23" s="43" t="s">
        <v>45</v>
      </c>
      <c r="B23" s="11" t="s">
        <v>33</v>
      </c>
      <c r="C23" s="11" t="s">
        <v>32</v>
      </c>
      <c r="D23" s="11" t="s">
        <v>38</v>
      </c>
      <c r="E23" s="16"/>
      <c r="F23" s="16"/>
      <c r="G23" s="16"/>
    </row>
    <row r="24" spans="1:9" ht="12">
      <c r="A24" s="2" t="s">
        <v>12</v>
      </c>
      <c r="B24" s="34">
        <v>0.06</v>
      </c>
      <c r="C24" s="37">
        <f>RATE(C25,C26,C27,C29)</f>
        <v>5.9999999999999991E-2</v>
      </c>
      <c r="D24" s="52">
        <f>RATE(D25,D26,D27,D29)</f>
        <v>2.9933221180265656E-2</v>
      </c>
      <c r="E24" s="49"/>
      <c r="F24" s="53"/>
      <c r="G24" s="54"/>
    </row>
    <row r="25" spans="1:9" ht="12">
      <c r="A25" s="2" t="s">
        <v>18</v>
      </c>
      <c r="B25" s="38">
        <v>3</v>
      </c>
      <c r="C25" s="38">
        <v>3</v>
      </c>
      <c r="D25" s="38">
        <v>6</v>
      </c>
      <c r="E25" s="50"/>
      <c r="F25" s="46"/>
      <c r="G25" s="46"/>
    </row>
    <row r="26" spans="1:9" ht="12">
      <c r="A26" s="2" t="s">
        <v>19</v>
      </c>
      <c r="B26" s="8">
        <v>500</v>
      </c>
      <c r="C26" s="8">
        <v>500</v>
      </c>
      <c r="D26" s="8">
        <v>250</v>
      </c>
      <c r="E26" s="12"/>
      <c r="F26" s="12"/>
      <c r="G26" s="12"/>
    </row>
    <row r="27" spans="1:9" ht="12">
      <c r="A27" s="2" t="s">
        <v>20</v>
      </c>
      <c r="B27" s="28">
        <f>PV(B24,B25,B26,B29)</f>
        <v>-9732.6988050538366</v>
      </c>
      <c r="C27" s="29">
        <f>B27</f>
        <v>-9732.6988050538366</v>
      </c>
      <c r="D27" s="24">
        <f>C27</f>
        <v>-9732.6988050538366</v>
      </c>
      <c r="E27" s="30"/>
      <c r="F27" s="22"/>
      <c r="G27" s="23"/>
    </row>
    <row r="28" spans="1:9" ht="12">
      <c r="A28" s="5" t="s">
        <v>11</v>
      </c>
      <c r="B28" s="9">
        <v>0</v>
      </c>
      <c r="C28" s="9">
        <v>0</v>
      </c>
      <c r="D28" s="9">
        <v>0</v>
      </c>
      <c r="E28" s="14"/>
      <c r="F28" s="14"/>
      <c r="G28" s="14"/>
    </row>
    <row r="29" spans="1:9" ht="12">
      <c r="A29" s="5" t="s">
        <v>21</v>
      </c>
      <c r="B29" s="18">
        <v>10000</v>
      </c>
      <c r="C29" s="18">
        <v>10000</v>
      </c>
      <c r="D29" s="18">
        <v>10000</v>
      </c>
      <c r="E29" s="31"/>
      <c r="F29" s="25"/>
      <c r="G29" s="25"/>
    </row>
    <row r="31" spans="1:9">
      <c r="A31" s="47" t="s">
        <v>68</v>
      </c>
      <c r="C31" s="16"/>
    </row>
    <row r="32" spans="1:9">
      <c r="A32" s="19" t="s">
        <v>69</v>
      </c>
      <c r="B32" s="48"/>
      <c r="C32" s="48"/>
      <c r="I32" s="44"/>
    </row>
    <row r="33" spans="1:9">
      <c r="A33" s="44"/>
      <c r="C33" s="46"/>
      <c r="D33" s="46"/>
      <c r="E33" s="46"/>
      <c r="F33" s="46"/>
      <c r="G33" s="46"/>
      <c r="I33" s="45"/>
    </row>
    <row r="34" spans="1:9">
      <c r="A34" s="27" t="s">
        <v>70</v>
      </c>
      <c r="B34" s="12"/>
      <c r="C34" s="12"/>
      <c r="D34" s="16"/>
      <c r="E34" s="16"/>
      <c r="F34" s="46"/>
      <c r="G34" s="46"/>
    </row>
    <row r="35" spans="1:9">
      <c r="A35" s="27" t="s">
        <v>71</v>
      </c>
      <c r="B35" s="13"/>
      <c r="C35" s="13"/>
      <c r="D35" s="49"/>
      <c r="E35" s="49"/>
      <c r="F35" s="46"/>
      <c r="G35" s="46"/>
    </row>
    <row r="36" spans="1:9" ht="12">
      <c r="A36" s="5"/>
      <c r="B36" s="50"/>
      <c r="D36" s="50"/>
      <c r="E36" s="50"/>
      <c r="F36" s="46"/>
      <c r="G36" s="46"/>
    </row>
    <row r="37" spans="1:9" ht="14">
      <c r="C37" s="41" t="s">
        <v>61</v>
      </c>
      <c r="D37" s="12"/>
      <c r="E37" s="12"/>
      <c r="F37" s="46"/>
      <c r="G37" s="46"/>
    </row>
    <row r="38" spans="1:9">
      <c r="D38" s="13"/>
      <c r="E38" s="13"/>
      <c r="F38" s="46"/>
      <c r="G38" s="46"/>
    </row>
    <row r="39" spans="1:9" ht="12" thickBot="1">
      <c r="A39" s="1" t="s">
        <v>0</v>
      </c>
      <c r="B39" s="10">
        <v>0</v>
      </c>
      <c r="C39" s="10">
        <v>1</v>
      </c>
      <c r="D39" s="10">
        <v>2</v>
      </c>
      <c r="E39" s="10">
        <v>3</v>
      </c>
      <c r="F39" s="10">
        <v>4</v>
      </c>
      <c r="G39" s="10">
        <v>5</v>
      </c>
    </row>
    <row r="40" spans="1:9" ht="12">
      <c r="A40" s="2" t="s">
        <v>39</v>
      </c>
      <c r="B40" s="3">
        <v>-100</v>
      </c>
      <c r="C40" s="3">
        <v>-10</v>
      </c>
      <c r="D40" s="3">
        <v>20</v>
      </c>
      <c r="E40" s="3">
        <v>40</v>
      </c>
      <c r="F40" s="3">
        <v>50</v>
      </c>
      <c r="G40" s="3">
        <v>60</v>
      </c>
    </row>
    <row r="41" spans="1:9" ht="12">
      <c r="A41" s="2" t="s">
        <v>62</v>
      </c>
      <c r="B41" s="6">
        <v>0.1</v>
      </c>
      <c r="C41" s="55"/>
      <c r="D41" s="7"/>
      <c r="E41" s="7"/>
      <c r="F41" s="7"/>
      <c r="G41" s="7"/>
    </row>
    <row r="42" spans="1:9" ht="12">
      <c r="A42" s="2" t="s">
        <v>63</v>
      </c>
      <c r="B42" s="32">
        <f>IRR(B40:G40)</f>
        <v>0.12364107640583333</v>
      </c>
      <c r="D42" s="117" t="s">
        <v>58</v>
      </c>
      <c r="E42" s="117"/>
      <c r="F42" s="117"/>
      <c r="G42" s="4"/>
    </row>
    <row r="43" spans="1:9" ht="12">
      <c r="A43" s="2" t="s">
        <v>65</v>
      </c>
      <c r="B43" s="17">
        <f>NPV(B41,C40:G40)</f>
        <v>108.89656071679153</v>
      </c>
      <c r="C43" s="3"/>
      <c r="D43" s="118" t="s">
        <v>59</v>
      </c>
      <c r="E43" s="118"/>
      <c r="F43" s="118"/>
    </row>
    <row r="44" spans="1:9" ht="12">
      <c r="A44" s="5" t="s">
        <v>64</v>
      </c>
      <c r="B44" s="17">
        <f>B43+B40</f>
        <v>8.8965607167915266</v>
      </c>
      <c r="C44" s="3"/>
      <c r="D44" s="117" t="s">
        <v>60</v>
      </c>
      <c r="E44" s="117"/>
      <c r="F44" s="117"/>
      <c r="G44" s="4"/>
    </row>
    <row r="45" spans="1:9" ht="12">
      <c r="A45" s="5" t="s">
        <v>66</v>
      </c>
      <c r="B45" s="40">
        <f>SUM(C40:G40)</f>
        <v>160</v>
      </c>
      <c r="D45" s="33" t="s">
        <v>73</v>
      </c>
      <c r="G45" s="40">
        <f>B45/G39</f>
        <v>32</v>
      </c>
    </row>
    <row r="46" spans="1:9" ht="12">
      <c r="A46" s="33" t="s">
        <v>10</v>
      </c>
      <c r="B46" s="40">
        <f>SUM(B40:G40)</f>
        <v>60</v>
      </c>
      <c r="D46" s="33" t="s">
        <v>74</v>
      </c>
      <c r="G46" s="40">
        <f>B46/G39</f>
        <v>12</v>
      </c>
    </row>
    <row r="47" spans="1:9" ht="12">
      <c r="A47" s="5" t="s">
        <v>67</v>
      </c>
      <c r="B47" s="36">
        <f>-B46/B40/G39</f>
        <v>0.12</v>
      </c>
      <c r="C47" s="34"/>
    </row>
  </sheetData>
  <mergeCells count="3">
    <mergeCell ref="D42:F42"/>
    <mergeCell ref="D43:F43"/>
    <mergeCell ref="D44:F44"/>
  </mergeCells>
  <phoneticPr fontId="0" type="noConversion"/>
  <printOptions gridLines="1"/>
  <pageMargins left="0.70866141732283472" right="0.52" top="0.74803149606299213" bottom="0.74803149606299213" header="0.31496062992125984" footer="0.31496062992125984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47"/>
  <sheetViews>
    <sheetView tabSelected="1" view="pageBreakPreview" zoomScale="160" zoomScaleNormal="140" zoomScaleSheetLayoutView="160" workbookViewId="0">
      <selection activeCell="B43" activeCellId="4" sqref="B8:G8 B10:G10 B27:D27 B29:D29 B43:B44"/>
    </sheetView>
  </sheetViews>
  <sheetFormatPr defaultColWidth="11.453125" defaultRowHeight="11.5"/>
  <cols>
    <col min="1" max="1" width="24.453125" style="40" customWidth="1"/>
    <col min="2" max="2" width="9.453125" style="40" bestFit="1" customWidth="1"/>
    <col min="3" max="3" width="10.453125" style="40" customWidth="1"/>
    <col min="4" max="4" width="9.90625" style="40" customWidth="1"/>
    <col min="5" max="7" width="9" style="40" customWidth="1"/>
    <col min="8" max="8" width="5.54296875" style="40" customWidth="1"/>
    <col min="9" max="9" width="11.90625" style="40" bestFit="1" customWidth="1"/>
    <col min="10" max="16384" width="11.453125" style="40"/>
  </cols>
  <sheetData>
    <row r="2" spans="1:9" ht="14">
      <c r="C2" s="41" t="s">
        <v>93</v>
      </c>
    </row>
    <row r="3" spans="1:9">
      <c r="I3" s="42"/>
    </row>
    <row r="4" spans="1:9" ht="12" thickBot="1">
      <c r="A4" s="104" t="s">
        <v>94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26" t="s">
        <v>25</v>
      </c>
    </row>
    <row r="5" spans="1:9" ht="12">
      <c r="A5" s="105" t="s">
        <v>95</v>
      </c>
      <c r="B5" s="34">
        <v>0.05</v>
      </c>
      <c r="C5" s="34">
        <v>0.04</v>
      </c>
      <c r="D5" s="35">
        <v>2.5000000000000001E-2</v>
      </c>
      <c r="E5" s="35">
        <f>0.05/52</f>
        <v>9.6153846153846159E-4</v>
      </c>
      <c r="F5" s="36">
        <f>8%/2</f>
        <v>0.04</v>
      </c>
      <c r="G5" s="37">
        <f>RATE(G6,G7,G8,G10)</f>
        <v>6.2658569184943155E-2</v>
      </c>
      <c r="H5" s="2"/>
    </row>
    <row r="6" spans="1:9" ht="12">
      <c r="A6" s="105" t="s">
        <v>96</v>
      </c>
      <c r="B6" s="38">
        <v>5</v>
      </c>
      <c r="C6" s="39">
        <v>6.25</v>
      </c>
      <c r="D6" s="38">
        <v>10</v>
      </c>
      <c r="E6" s="38">
        <f>5*52</f>
        <v>260</v>
      </c>
      <c r="F6" s="40">
        <f>3.5*2</f>
        <v>7</v>
      </c>
      <c r="G6" s="40">
        <v>3</v>
      </c>
      <c r="H6" s="2"/>
    </row>
    <row r="7" spans="1:9" ht="12">
      <c r="A7" s="105" t="s">
        <v>97</v>
      </c>
      <c r="B7" s="8">
        <v>0</v>
      </c>
      <c r="C7" s="8">
        <v>0</v>
      </c>
      <c r="D7" s="8">
        <v>0</v>
      </c>
      <c r="E7" s="8">
        <v>0</v>
      </c>
      <c r="F7" s="12">
        <v>0</v>
      </c>
      <c r="G7" s="12">
        <v>0</v>
      </c>
      <c r="H7" s="2"/>
    </row>
    <row r="8" spans="1:9" ht="12">
      <c r="A8" s="2" t="s">
        <v>49</v>
      </c>
      <c r="B8" s="109">
        <v>-100</v>
      </c>
      <c r="C8" s="109">
        <v>-100</v>
      </c>
      <c r="D8" s="109">
        <v>-100</v>
      </c>
      <c r="E8" s="109">
        <v>-100</v>
      </c>
      <c r="F8" s="110">
        <f>PV(F5,F6,F7,F10)</f>
        <v>-75.991781320206329</v>
      </c>
      <c r="G8" s="111">
        <v>-100</v>
      </c>
      <c r="H8" s="2"/>
    </row>
    <row r="9" spans="1:9" ht="12">
      <c r="A9" s="5" t="s">
        <v>11</v>
      </c>
      <c r="B9" s="9">
        <v>0</v>
      </c>
      <c r="C9" s="9">
        <v>0</v>
      </c>
      <c r="D9" s="9">
        <v>0</v>
      </c>
      <c r="E9" s="9">
        <v>0</v>
      </c>
      <c r="F9" s="14">
        <v>0</v>
      </c>
      <c r="G9" s="14">
        <v>0</v>
      </c>
      <c r="H9" s="5"/>
    </row>
    <row r="10" spans="1:9" ht="12">
      <c r="A10" s="5" t="s">
        <v>50</v>
      </c>
      <c r="B10" s="112">
        <f>FV(B5,B6,B7,B8)</f>
        <v>127.62815625000002</v>
      </c>
      <c r="C10" s="113">
        <f>FV(C5,C6,C7,C8)</f>
        <v>127.77867211993836</v>
      </c>
      <c r="D10" s="113">
        <f>FV(D5,D6,D7,D8)</f>
        <v>128.00845441963571</v>
      </c>
      <c r="E10" s="113">
        <f>FV(E5,E6,E7,E8)</f>
        <v>128.38711948303325</v>
      </c>
      <c r="F10" s="109">
        <v>100</v>
      </c>
      <c r="G10" s="111">
        <v>120</v>
      </c>
      <c r="H10" s="5"/>
    </row>
    <row r="12" spans="1:9">
      <c r="A12" s="44" t="s">
        <v>53</v>
      </c>
    </row>
    <row r="13" spans="1:9">
      <c r="A13" s="106" t="s">
        <v>98</v>
      </c>
    </row>
    <row r="14" spans="1:9">
      <c r="A14" s="44"/>
      <c r="C14" s="46"/>
      <c r="D14" s="46"/>
      <c r="E14" s="46"/>
      <c r="F14" s="46"/>
      <c r="G14" s="46"/>
    </row>
    <row r="15" spans="1:9">
      <c r="A15" s="47" t="s">
        <v>54</v>
      </c>
      <c r="C15" s="16"/>
      <c r="D15" s="16"/>
      <c r="E15" s="16"/>
      <c r="F15" s="46"/>
      <c r="G15" s="46"/>
    </row>
    <row r="16" spans="1:9">
      <c r="A16" s="19" t="s">
        <v>55</v>
      </c>
      <c r="B16" s="48"/>
      <c r="C16" s="48"/>
      <c r="D16" s="49"/>
      <c r="E16" s="49"/>
      <c r="F16" s="46"/>
      <c r="G16" s="46"/>
    </row>
    <row r="17" spans="1:9" ht="12">
      <c r="A17" s="5"/>
      <c r="B17" s="50"/>
      <c r="C17" s="51"/>
      <c r="D17" s="50"/>
      <c r="E17" s="50"/>
      <c r="F17" s="46"/>
      <c r="G17" s="46"/>
    </row>
    <row r="18" spans="1:9">
      <c r="A18" s="27" t="s">
        <v>56</v>
      </c>
      <c r="B18" s="12"/>
      <c r="C18" s="12"/>
      <c r="D18" s="12"/>
      <c r="E18" s="12"/>
      <c r="F18" s="46"/>
      <c r="G18" s="46"/>
    </row>
    <row r="19" spans="1:9">
      <c r="A19" s="27" t="s">
        <v>52</v>
      </c>
      <c r="B19" s="13"/>
      <c r="C19" s="13"/>
      <c r="D19" s="13"/>
      <c r="E19" s="13"/>
      <c r="F19" s="46"/>
      <c r="G19" s="46"/>
    </row>
    <row r="20" spans="1:9" ht="12">
      <c r="A20" s="5"/>
      <c r="B20" s="14"/>
      <c r="C20" s="14"/>
      <c r="D20" s="14"/>
      <c r="E20" s="14"/>
      <c r="F20" s="46"/>
      <c r="G20" s="46"/>
    </row>
    <row r="21" spans="1:9" ht="14">
      <c r="A21" s="5"/>
      <c r="B21" s="15"/>
      <c r="C21" s="41" t="s">
        <v>99</v>
      </c>
      <c r="D21" s="15"/>
      <c r="E21" s="15"/>
      <c r="F21" s="46"/>
      <c r="G21" s="46"/>
    </row>
    <row r="22" spans="1:9">
      <c r="A22" s="46"/>
      <c r="B22" s="46"/>
      <c r="C22" s="46"/>
      <c r="D22" s="46"/>
      <c r="E22" s="46"/>
      <c r="F22" s="46"/>
      <c r="G22" s="46"/>
    </row>
    <row r="23" spans="1:9" ht="12" thickBot="1">
      <c r="A23" s="104" t="s">
        <v>94</v>
      </c>
      <c r="B23" s="11" t="s">
        <v>33</v>
      </c>
      <c r="C23" s="11" t="s">
        <v>32</v>
      </c>
      <c r="D23" s="11" t="s">
        <v>38</v>
      </c>
      <c r="E23" s="16"/>
      <c r="F23" s="16"/>
      <c r="G23" s="16"/>
    </row>
    <row r="24" spans="1:9" ht="12">
      <c r="A24" s="105" t="s">
        <v>95</v>
      </c>
      <c r="B24" s="34">
        <v>0.06</v>
      </c>
      <c r="C24" s="37">
        <f>RATE(C25,C26,C27,C29)</f>
        <v>5.9999999999999991E-2</v>
      </c>
      <c r="D24" s="52">
        <f>RATE(D25,D26,D27,D29)</f>
        <v>2.9933221180265656E-2</v>
      </c>
      <c r="E24" s="49"/>
      <c r="F24" s="53"/>
      <c r="G24" s="54"/>
    </row>
    <row r="25" spans="1:9" ht="12">
      <c r="A25" s="105" t="s">
        <v>96</v>
      </c>
      <c r="B25" s="38">
        <v>3</v>
      </c>
      <c r="C25" s="38">
        <v>3</v>
      </c>
      <c r="D25" s="38">
        <v>6</v>
      </c>
      <c r="E25" s="50"/>
      <c r="F25" s="46"/>
      <c r="G25" s="46"/>
    </row>
    <row r="26" spans="1:9" ht="12">
      <c r="A26" s="105" t="s">
        <v>97</v>
      </c>
      <c r="B26" s="8">
        <v>500</v>
      </c>
      <c r="C26" s="8">
        <v>500</v>
      </c>
      <c r="D26" s="8">
        <v>250</v>
      </c>
      <c r="E26" s="12"/>
      <c r="F26" s="12"/>
      <c r="G26" s="12"/>
    </row>
    <row r="27" spans="1:9" ht="12">
      <c r="A27" s="2" t="s">
        <v>49</v>
      </c>
      <c r="B27" s="114">
        <f>PV(B24,B25,B26,B29)</f>
        <v>-9732.6988050538366</v>
      </c>
      <c r="C27" s="115">
        <f>B27</f>
        <v>-9732.6988050538366</v>
      </c>
      <c r="D27" s="109">
        <f>C27</f>
        <v>-9732.6988050538366</v>
      </c>
      <c r="E27" s="30"/>
      <c r="F27" s="22"/>
      <c r="G27" s="23"/>
    </row>
    <row r="28" spans="1:9" ht="12">
      <c r="A28" s="5" t="s">
        <v>11</v>
      </c>
      <c r="B28" s="9">
        <v>0</v>
      </c>
      <c r="C28" s="9">
        <v>0</v>
      </c>
      <c r="D28" s="9">
        <v>0</v>
      </c>
      <c r="E28" s="14"/>
      <c r="F28" s="14"/>
      <c r="G28" s="14"/>
    </row>
    <row r="29" spans="1:9" ht="12">
      <c r="A29" s="5" t="s">
        <v>50</v>
      </c>
      <c r="B29" s="116">
        <v>10000</v>
      </c>
      <c r="C29" s="116">
        <v>10000</v>
      </c>
      <c r="D29" s="116">
        <v>10000</v>
      </c>
      <c r="E29" s="31"/>
      <c r="F29" s="25"/>
      <c r="G29" s="25"/>
    </row>
    <row r="31" spans="1:9">
      <c r="A31" s="47" t="s">
        <v>68</v>
      </c>
      <c r="C31" s="16"/>
    </row>
    <row r="32" spans="1:9">
      <c r="A32" s="19" t="s">
        <v>69</v>
      </c>
      <c r="B32" s="48"/>
      <c r="C32" s="48"/>
      <c r="I32" s="44"/>
    </row>
    <row r="33" spans="1:9">
      <c r="A33" s="44"/>
      <c r="C33" s="46"/>
      <c r="D33" s="46"/>
      <c r="E33" s="46"/>
      <c r="F33" s="46"/>
      <c r="G33" s="46"/>
      <c r="I33" s="45"/>
    </row>
    <row r="34" spans="1:9">
      <c r="A34" s="27" t="s">
        <v>70</v>
      </c>
      <c r="B34" s="12"/>
      <c r="C34" s="12"/>
      <c r="D34" s="16"/>
      <c r="E34" s="16"/>
      <c r="F34" s="46"/>
      <c r="G34" s="46"/>
    </row>
    <row r="35" spans="1:9">
      <c r="A35" s="27" t="s">
        <v>71</v>
      </c>
      <c r="B35" s="13"/>
      <c r="C35" s="13"/>
      <c r="D35" s="49"/>
      <c r="E35" s="49"/>
      <c r="F35" s="46"/>
      <c r="G35" s="46"/>
    </row>
    <row r="36" spans="1:9" ht="12">
      <c r="A36" s="5"/>
      <c r="B36" s="50"/>
      <c r="D36" s="50"/>
      <c r="E36" s="50"/>
      <c r="F36" s="46"/>
      <c r="G36" s="46"/>
    </row>
    <row r="37" spans="1:9" ht="14">
      <c r="C37" s="41" t="s">
        <v>100</v>
      </c>
      <c r="D37" s="12"/>
      <c r="E37" s="12"/>
      <c r="F37" s="46"/>
      <c r="G37" s="46"/>
    </row>
    <row r="38" spans="1:9">
      <c r="D38" s="13"/>
      <c r="E38" s="13"/>
      <c r="F38" s="46"/>
      <c r="G38" s="46"/>
    </row>
    <row r="39" spans="1:9" ht="12" thickBot="1">
      <c r="A39" s="1" t="s">
        <v>101</v>
      </c>
      <c r="B39" s="10">
        <v>0</v>
      </c>
      <c r="C39" s="10">
        <v>1</v>
      </c>
      <c r="D39" s="10">
        <v>2</v>
      </c>
      <c r="E39" s="10">
        <v>3</v>
      </c>
      <c r="F39" s="10">
        <v>4</v>
      </c>
      <c r="G39" s="10">
        <v>5</v>
      </c>
    </row>
    <row r="40" spans="1:9" ht="12">
      <c r="A40" s="2" t="s">
        <v>39</v>
      </c>
      <c r="B40" s="3">
        <v>-100</v>
      </c>
      <c r="C40" s="3">
        <v>-10</v>
      </c>
      <c r="D40" s="3">
        <v>20</v>
      </c>
      <c r="E40" s="3">
        <v>40</v>
      </c>
      <c r="F40" s="3">
        <v>50</v>
      </c>
      <c r="G40" s="3">
        <v>60</v>
      </c>
    </row>
    <row r="41" spans="1:9" ht="12">
      <c r="A41" s="105" t="s">
        <v>102</v>
      </c>
      <c r="B41" s="6">
        <v>0.1</v>
      </c>
      <c r="C41" s="55"/>
      <c r="D41" s="7"/>
      <c r="E41" s="7"/>
      <c r="F41" s="7"/>
      <c r="G41" s="7"/>
    </row>
    <row r="42" spans="1:9" ht="12">
      <c r="A42" s="105" t="s">
        <v>103</v>
      </c>
      <c r="B42" s="32">
        <f>IRR(B40:G40)</f>
        <v>0.12364107640583333</v>
      </c>
      <c r="D42" s="117" t="s">
        <v>58</v>
      </c>
      <c r="E42" s="117"/>
      <c r="F42" s="117"/>
      <c r="G42" s="4"/>
    </row>
    <row r="43" spans="1:9" ht="12">
      <c r="A43" s="105" t="s">
        <v>104</v>
      </c>
      <c r="B43" s="113">
        <f>NPV(B41,C40:G40)</f>
        <v>108.89656071679153</v>
      </c>
      <c r="C43" s="3"/>
      <c r="D43" s="118" t="s">
        <v>59</v>
      </c>
      <c r="E43" s="118"/>
      <c r="F43" s="118"/>
    </row>
    <row r="44" spans="1:9" ht="12">
      <c r="A44" s="107" t="s">
        <v>105</v>
      </c>
      <c r="B44" s="113">
        <f>B43+B40</f>
        <v>8.8965607167915266</v>
      </c>
      <c r="C44" s="3"/>
      <c r="D44" s="117" t="s">
        <v>60</v>
      </c>
      <c r="E44" s="117"/>
      <c r="F44" s="117"/>
      <c r="G44" s="4"/>
    </row>
    <row r="45" spans="1:9" ht="12">
      <c r="A45" s="107" t="s">
        <v>106</v>
      </c>
      <c r="B45" s="40">
        <f>SUM(C40:G40)</f>
        <v>160</v>
      </c>
      <c r="D45" s="108" t="s">
        <v>109</v>
      </c>
      <c r="G45" s="40">
        <f>B45/G39</f>
        <v>32</v>
      </c>
    </row>
    <row r="46" spans="1:9" ht="12">
      <c r="A46" s="108" t="s">
        <v>107</v>
      </c>
      <c r="B46" s="40">
        <f>SUM(B40:G40)</f>
        <v>60</v>
      </c>
      <c r="D46" s="108" t="s">
        <v>110</v>
      </c>
      <c r="G46" s="40">
        <f>B46/G39</f>
        <v>12</v>
      </c>
    </row>
    <row r="47" spans="1:9" ht="12">
      <c r="A47" s="107" t="s">
        <v>108</v>
      </c>
      <c r="B47" s="36">
        <f>-B46/B40/G39</f>
        <v>0.12</v>
      </c>
      <c r="C47" s="34"/>
    </row>
  </sheetData>
  <mergeCells count="3">
    <mergeCell ref="D42:F42"/>
    <mergeCell ref="D43:F43"/>
    <mergeCell ref="D44:F44"/>
  </mergeCells>
  <printOptions headings="1"/>
  <pageMargins left="0.70866141732283472" right="0.51181102362204722" top="0.74803149606299213" bottom="0.74803149606299213" header="0.31496062992125984" footer="0.31496062992125984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6"/>
  <sheetViews>
    <sheetView topLeftCell="A25" zoomScale="130" zoomScaleNormal="130" workbookViewId="0">
      <selection activeCell="K48" sqref="K48"/>
    </sheetView>
  </sheetViews>
  <sheetFormatPr defaultColWidth="9.08984375" defaultRowHeight="11.5"/>
  <cols>
    <col min="1" max="1" width="13.36328125" style="56" customWidth="1"/>
    <col min="2" max="5" width="7" style="57" customWidth="1"/>
    <col min="6" max="6" width="8.08984375" style="57" customWidth="1"/>
    <col min="7" max="7" width="5" style="57" customWidth="1"/>
    <col min="8" max="11" width="8.08984375" style="57" customWidth="1"/>
    <col min="12" max="16384" width="9.08984375" style="57"/>
  </cols>
  <sheetData>
    <row r="1" spans="1:16" ht="15.5">
      <c r="A1" s="77" t="s">
        <v>75</v>
      </c>
      <c r="J1" s="96" t="s">
        <v>87</v>
      </c>
    </row>
    <row r="2" spans="1:16" ht="15.5">
      <c r="A2" s="77"/>
    </row>
    <row r="3" spans="1:16">
      <c r="A3" s="98" t="s">
        <v>76</v>
      </c>
      <c r="B3" s="99"/>
      <c r="C3" s="99"/>
      <c r="D3" s="99"/>
      <c r="E3" s="99"/>
      <c r="G3" s="100" t="s">
        <v>81</v>
      </c>
      <c r="H3" s="99"/>
      <c r="I3" s="99"/>
      <c r="J3" s="99"/>
      <c r="K3" s="99"/>
      <c r="L3" s="99"/>
    </row>
    <row r="4" spans="1:16">
      <c r="J4" s="80"/>
    </row>
    <row r="5" spans="1:16">
      <c r="A5" s="58"/>
      <c r="B5" s="84"/>
      <c r="C5" s="85" t="s">
        <v>79</v>
      </c>
      <c r="D5" s="86"/>
      <c r="E5" s="87"/>
      <c r="G5" s="59"/>
      <c r="H5" s="84"/>
      <c r="I5" s="85" t="s">
        <v>79</v>
      </c>
      <c r="J5" s="91"/>
      <c r="K5" s="87"/>
    </row>
    <row r="6" spans="1:16">
      <c r="A6" s="60" t="s">
        <v>1</v>
      </c>
      <c r="B6" s="88">
        <v>0.1</v>
      </c>
      <c r="C6" s="89">
        <v>0.15</v>
      </c>
      <c r="D6" s="89">
        <v>0.2</v>
      </c>
      <c r="E6" s="90">
        <v>0.25</v>
      </c>
      <c r="G6" s="60" t="s">
        <v>1</v>
      </c>
      <c r="H6" s="88">
        <v>0.1</v>
      </c>
      <c r="I6" s="89">
        <v>0.15</v>
      </c>
      <c r="J6" s="89">
        <v>0.2</v>
      </c>
      <c r="K6" s="90">
        <v>0.25</v>
      </c>
      <c r="L6" s="97" t="s">
        <v>84</v>
      </c>
      <c r="M6" s="97"/>
      <c r="N6" s="97"/>
      <c r="O6" s="97"/>
      <c r="P6" s="97"/>
    </row>
    <row r="7" spans="1:16">
      <c r="A7" s="92">
        <v>0</v>
      </c>
      <c r="B7" s="61">
        <f>100/(1+B$6)^$A7</f>
        <v>100</v>
      </c>
      <c r="C7" s="62">
        <f t="shared" ref="C7:E22" si="0">100/(1+C$6)^$A7</f>
        <v>100</v>
      </c>
      <c r="D7" s="62">
        <f t="shared" si="0"/>
        <v>100</v>
      </c>
      <c r="E7" s="63">
        <f t="shared" si="0"/>
        <v>100</v>
      </c>
      <c r="G7" s="92">
        <v>0</v>
      </c>
      <c r="H7" s="61">
        <f t="shared" ref="H7:K8" si="1">B7</f>
        <v>100</v>
      </c>
      <c r="I7" s="62">
        <f t="shared" si="1"/>
        <v>100</v>
      </c>
      <c r="J7" s="62">
        <f t="shared" si="1"/>
        <v>100</v>
      </c>
      <c r="K7" s="63">
        <f t="shared" si="1"/>
        <v>100</v>
      </c>
    </row>
    <row r="8" spans="1:16">
      <c r="A8" s="93">
        <v>1</v>
      </c>
      <c r="B8" s="64">
        <f t="shared" ref="B8:E32" si="2">100/(1+B$6)^$A8</f>
        <v>90.909090909090907</v>
      </c>
      <c r="C8" s="65">
        <f t="shared" si="0"/>
        <v>86.956521739130437</v>
      </c>
      <c r="D8" s="65">
        <f t="shared" si="0"/>
        <v>83.333333333333343</v>
      </c>
      <c r="E8" s="66">
        <f t="shared" si="0"/>
        <v>80</v>
      </c>
      <c r="G8" s="93">
        <v>1</v>
      </c>
      <c r="H8" s="64">
        <f t="shared" si="1"/>
        <v>90.909090909090907</v>
      </c>
      <c r="I8" s="65">
        <f t="shared" si="1"/>
        <v>86.956521739130437</v>
      </c>
      <c r="J8" s="65">
        <f t="shared" si="1"/>
        <v>83.333333333333343</v>
      </c>
      <c r="K8" s="66">
        <f t="shared" si="1"/>
        <v>80</v>
      </c>
    </row>
    <row r="9" spans="1:16">
      <c r="A9" s="93">
        <v>2</v>
      </c>
      <c r="B9" s="64">
        <f t="shared" si="2"/>
        <v>82.644628099173545</v>
      </c>
      <c r="C9" s="65">
        <f t="shared" si="0"/>
        <v>75.61436672967865</v>
      </c>
      <c r="D9" s="65">
        <f t="shared" si="0"/>
        <v>69.444444444444443</v>
      </c>
      <c r="E9" s="66">
        <f t="shared" si="0"/>
        <v>64</v>
      </c>
      <c r="G9" s="93">
        <v>2</v>
      </c>
      <c r="H9" s="64">
        <f t="shared" ref="H9:K24" si="3">H8+B9</f>
        <v>173.55371900826447</v>
      </c>
      <c r="I9" s="65">
        <f t="shared" si="3"/>
        <v>162.57088846880907</v>
      </c>
      <c r="J9" s="65">
        <f t="shared" si="3"/>
        <v>152.77777777777777</v>
      </c>
      <c r="K9" s="66">
        <f t="shared" si="3"/>
        <v>144</v>
      </c>
    </row>
    <row r="10" spans="1:16">
      <c r="A10" s="93">
        <v>3</v>
      </c>
      <c r="B10" s="64">
        <f t="shared" si="2"/>
        <v>75.131480090157751</v>
      </c>
      <c r="C10" s="65">
        <f t="shared" si="0"/>
        <v>65.751623243198836</v>
      </c>
      <c r="D10" s="65">
        <f t="shared" si="0"/>
        <v>57.870370370370374</v>
      </c>
      <c r="E10" s="66">
        <f t="shared" si="0"/>
        <v>51.2</v>
      </c>
      <c r="G10" s="93">
        <v>3</v>
      </c>
      <c r="H10" s="64">
        <f t="shared" si="3"/>
        <v>248.68519909842223</v>
      </c>
      <c r="I10" s="65">
        <f t="shared" si="3"/>
        <v>228.32251171200789</v>
      </c>
      <c r="J10" s="65">
        <f t="shared" si="3"/>
        <v>210.64814814814815</v>
      </c>
      <c r="K10" s="66">
        <f t="shared" si="3"/>
        <v>195.2</v>
      </c>
    </row>
    <row r="11" spans="1:16">
      <c r="A11" s="93">
        <v>4</v>
      </c>
      <c r="B11" s="64">
        <f t="shared" si="2"/>
        <v>68.301345536507057</v>
      </c>
      <c r="C11" s="65">
        <f t="shared" si="0"/>
        <v>57.175324559303334</v>
      </c>
      <c r="D11" s="65">
        <f t="shared" si="0"/>
        <v>48.22530864197531</v>
      </c>
      <c r="E11" s="66">
        <f t="shared" si="0"/>
        <v>40.96</v>
      </c>
      <c r="G11" s="93">
        <v>4</v>
      </c>
      <c r="H11" s="64">
        <f>H10+B11</f>
        <v>316.98654463492926</v>
      </c>
      <c r="I11" s="65">
        <f t="shared" si="3"/>
        <v>285.49783627131126</v>
      </c>
      <c r="J11" s="65">
        <f t="shared" si="3"/>
        <v>258.87345679012344</v>
      </c>
      <c r="K11" s="67">
        <f t="shared" si="3"/>
        <v>236.16</v>
      </c>
    </row>
    <row r="12" spans="1:16">
      <c r="A12" s="93">
        <v>5</v>
      </c>
      <c r="B12" s="64">
        <f t="shared" si="2"/>
        <v>62.092132305915499</v>
      </c>
      <c r="C12" s="65">
        <f t="shared" si="0"/>
        <v>49.717673529828986</v>
      </c>
      <c r="D12" s="65">
        <f t="shared" si="0"/>
        <v>40.187757201646093</v>
      </c>
      <c r="E12" s="66">
        <f t="shared" si="0"/>
        <v>32.768000000000001</v>
      </c>
      <c r="G12" s="93">
        <v>5</v>
      </c>
      <c r="H12" s="64">
        <f t="shared" si="3"/>
        <v>379.07867694084473</v>
      </c>
      <c r="I12" s="65">
        <f t="shared" si="3"/>
        <v>335.21550980114023</v>
      </c>
      <c r="J12" s="68">
        <f t="shared" si="3"/>
        <v>299.06121399176953</v>
      </c>
      <c r="K12" s="66">
        <f t="shared" si="3"/>
        <v>268.928</v>
      </c>
    </row>
    <row r="13" spans="1:16">
      <c r="A13" s="93">
        <v>6</v>
      </c>
      <c r="B13" s="64">
        <f t="shared" si="2"/>
        <v>56.44739300537772</v>
      </c>
      <c r="C13" s="65">
        <f t="shared" si="0"/>
        <v>43.232759591155649</v>
      </c>
      <c r="D13" s="65">
        <f t="shared" si="0"/>
        <v>33.489797668038413</v>
      </c>
      <c r="E13" s="66">
        <f t="shared" si="0"/>
        <v>26.214400000000001</v>
      </c>
      <c r="G13" s="93">
        <v>6</v>
      </c>
      <c r="H13" s="64">
        <f t="shared" si="3"/>
        <v>435.52606994622244</v>
      </c>
      <c r="I13" s="65">
        <f t="shared" si="3"/>
        <v>378.44826939229586</v>
      </c>
      <c r="J13" s="65">
        <f t="shared" si="3"/>
        <v>332.55101165980795</v>
      </c>
      <c r="K13" s="67">
        <f t="shared" si="3"/>
        <v>295.14240000000001</v>
      </c>
    </row>
    <row r="14" spans="1:16">
      <c r="A14" s="93">
        <v>7</v>
      </c>
      <c r="B14" s="64">
        <f t="shared" si="2"/>
        <v>51.315811823070646</v>
      </c>
      <c r="C14" s="65">
        <f t="shared" si="0"/>
        <v>37.593703992309266</v>
      </c>
      <c r="D14" s="65">
        <f t="shared" si="0"/>
        <v>27.908164723365342</v>
      </c>
      <c r="E14" s="66">
        <f t="shared" si="0"/>
        <v>20.971520000000002</v>
      </c>
      <c r="G14" s="93">
        <v>7</v>
      </c>
      <c r="H14" s="64">
        <f t="shared" si="3"/>
        <v>486.84188176929308</v>
      </c>
      <c r="I14" s="68">
        <f t="shared" si="3"/>
        <v>416.04197338460511</v>
      </c>
      <c r="J14" s="65">
        <f t="shared" si="3"/>
        <v>360.45917638317331</v>
      </c>
      <c r="K14" s="67">
        <f t="shared" si="3"/>
        <v>316.11392000000001</v>
      </c>
    </row>
    <row r="15" spans="1:16">
      <c r="A15" s="93">
        <v>8</v>
      </c>
      <c r="B15" s="64">
        <f t="shared" si="2"/>
        <v>46.650738020973314</v>
      </c>
      <c r="C15" s="65">
        <f t="shared" si="0"/>
        <v>32.690177384616753</v>
      </c>
      <c r="D15" s="65">
        <f t="shared" si="0"/>
        <v>23.256803936137786</v>
      </c>
      <c r="E15" s="66">
        <f t="shared" si="0"/>
        <v>16.777215999999999</v>
      </c>
      <c r="G15" s="93">
        <v>8</v>
      </c>
      <c r="H15" s="64">
        <f t="shared" si="3"/>
        <v>533.49261979026642</v>
      </c>
      <c r="I15" s="65">
        <f t="shared" si="3"/>
        <v>448.73215076922185</v>
      </c>
      <c r="J15" s="68">
        <f t="shared" si="3"/>
        <v>383.71598031931109</v>
      </c>
      <c r="K15" s="66">
        <f t="shared" si="3"/>
        <v>332.89113600000002</v>
      </c>
    </row>
    <row r="16" spans="1:16">
      <c r="A16" s="93">
        <v>9</v>
      </c>
      <c r="B16" s="64">
        <f t="shared" si="2"/>
        <v>42.409761837248467</v>
      </c>
      <c r="C16" s="65">
        <f t="shared" si="0"/>
        <v>28.426241204014573</v>
      </c>
      <c r="D16" s="65">
        <f t="shared" si="0"/>
        <v>19.380669946781488</v>
      </c>
      <c r="E16" s="66">
        <f t="shared" si="0"/>
        <v>13.421772799999999</v>
      </c>
      <c r="G16" s="93">
        <v>9</v>
      </c>
      <c r="H16" s="64">
        <f t="shared" si="3"/>
        <v>575.90238162751484</v>
      </c>
      <c r="I16" s="65">
        <f t="shared" si="3"/>
        <v>477.15839197323641</v>
      </c>
      <c r="J16" s="68">
        <f t="shared" si="3"/>
        <v>403.09665026609258</v>
      </c>
      <c r="K16" s="66">
        <f t="shared" si="3"/>
        <v>346.3129088</v>
      </c>
    </row>
    <row r="17" spans="1:11">
      <c r="A17" s="93">
        <v>10</v>
      </c>
      <c r="B17" s="64">
        <f t="shared" si="2"/>
        <v>38.554328942953148</v>
      </c>
      <c r="C17" s="65">
        <f t="shared" si="0"/>
        <v>24.718470612186586</v>
      </c>
      <c r="D17" s="65">
        <f t="shared" si="0"/>
        <v>16.150558288984573</v>
      </c>
      <c r="E17" s="66">
        <f t="shared" si="0"/>
        <v>10.73741824</v>
      </c>
      <c r="G17" s="93">
        <v>10</v>
      </c>
      <c r="H17" s="69">
        <f t="shared" si="3"/>
        <v>614.45671057046798</v>
      </c>
      <c r="I17" s="68">
        <f t="shared" si="3"/>
        <v>501.876862585423</v>
      </c>
      <c r="J17" s="65">
        <f t="shared" si="3"/>
        <v>419.24720855507718</v>
      </c>
      <c r="K17" s="67">
        <f t="shared" si="3"/>
        <v>357.05032704000001</v>
      </c>
    </row>
    <row r="18" spans="1:11">
      <c r="A18" s="93">
        <v>11</v>
      </c>
      <c r="B18" s="64">
        <f t="shared" si="2"/>
        <v>35.049389948139222</v>
      </c>
      <c r="C18" s="65">
        <f t="shared" si="0"/>
        <v>21.494322271466597</v>
      </c>
      <c r="D18" s="65">
        <f t="shared" si="0"/>
        <v>13.458798574153812</v>
      </c>
      <c r="E18" s="66">
        <f t="shared" si="0"/>
        <v>8.5899345920000005</v>
      </c>
      <c r="G18" s="93">
        <v>11</v>
      </c>
      <c r="H18" s="64">
        <f t="shared" si="3"/>
        <v>649.50610051860724</v>
      </c>
      <c r="I18" s="68">
        <f t="shared" si="3"/>
        <v>523.37118485688961</v>
      </c>
      <c r="J18" s="65">
        <f t="shared" si="3"/>
        <v>432.70600712923101</v>
      </c>
      <c r="K18" s="66">
        <f t="shared" si="3"/>
        <v>365.64026163200003</v>
      </c>
    </row>
    <row r="19" spans="1:11">
      <c r="A19" s="93">
        <v>12</v>
      </c>
      <c r="B19" s="64">
        <f t="shared" si="2"/>
        <v>31.863081771035656</v>
      </c>
      <c r="C19" s="65">
        <f t="shared" si="0"/>
        <v>18.690715018666612</v>
      </c>
      <c r="D19" s="65">
        <f t="shared" si="0"/>
        <v>11.215665478461512</v>
      </c>
      <c r="E19" s="66">
        <f t="shared" si="0"/>
        <v>6.8719476736000003</v>
      </c>
      <c r="G19" s="93">
        <v>12</v>
      </c>
      <c r="H19" s="64">
        <f t="shared" si="3"/>
        <v>681.36918228964294</v>
      </c>
      <c r="I19" s="65">
        <f t="shared" si="3"/>
        <v>542.06189987555626</v>
      </c>
      <c r="J19" s="68">
        <f t="shared" si="3"/>
        <v>443.92167260769253</v>
      </c>
      <c r="K19" s="66">
        <f t="shared" si="3"/>
        <v>372.51220930560004</v>
      </c>
    </row>
    <row r="20" spans="1:11">
      <c r="A20" s="93">
        <v>13</v>
      </c>
      <c r="B20" s="64">
        <f t="shared" si="2"/>
        <v>28.966437973668778</v>
      </c>
      <c r="C20" s="65">
        <f t="shared" si="0"/>
        <v>16.252795668405746</v>
      </c>
      <c r="D20" s="65">
        <f t="shared" si="0"/>
        <v>9.346387898717925</v>
      </c>
      <c r="E20" s="66">
        <f t="shared" si="0"/>
        <v>5.4975581388799997</v>
      </c>
      <c r="G20" s="93">
        <v>13</v>
      </c>
      <c r="H20" s="69">
        <f t="shared" si="3"/>
        <v>710.33562026331174</v>
      </c>
      <c r="I20" s="65">
        <f t="shared" si="3"/>
        <v>558.31469554396199</v>
      </c>
      <c r="J20" s="65">
        <f t="shared" si="3"/>
        <v>453.26806050641045</v>
      </c>
      <c r="K20" s="66">
        <f t="shared" si="3"/>
        <v>378.00976744448002</v>
      </c>
    </row>
    <row r="21" spans="1:11">
      <c r="A21" s="93">
        <v>14</v>
      </c>
      <c r="B21" s="64">
        <f t="shared" si="2"/>
        <v>26.333125430607975</v>
      </c>
      <c r="C21" s="65">
        <f t="shared" si="0"/>
        <v>14.132865798613693</v>
      </c>
      <c r="D21" s="65">
        <f t="shared" si="0"/>
        <v>7.788656582264939</v>
      </c>
      <c r="E21" s="66">
        <f t="shared" si="0"/>
        <v>4.3980465111039999</v>
      </c>
      <c r="G21" s="93">
        <v>14</v>
      </c>
      <c r="H21" s="69">
        <f t="shared" si="3"/>
        <v>736.66874569391973</v>
      </c>
      <c r="I21" s="65">
        <f t="shared" si="3"/>
        <v>572.44756134257568</v>
      </c>
      <c r="J21" s="65">
        <f t="shared" si="3"/>
        <v>461.05671708867538</v>
      </c>
      <c r="K21" s="66">
        <f t="shared" si="3"/>
        <v>382.407813955584</v>
      </c>
    </row>
    <row r="22" spans="1:11">
      <c r="A22" s="93">
        <v>15</v>
      </c>
      <c r="B22" s="64">
        <f t="shared" si="2"/>
        <v>23.93920493691634</v>
      </c>
      <c r="C22" s="65">
        <f t="shared" si="0"/>
        <v>12.28944852053365</v>
      </c>
      <c r="D22" s="65">
        <f t="shared" si="0"/>
        <v>6.4905471518874487</v>
      </c>
      <c r="E22" s="66">
        <f t="shared" si="0"/>
        <v>3.5184372088832001</v>
      </c>
      <c r="G22" s="93">
        <v>15</v>
      </c>
      <c r="H22" s="64">
        <f t="shared" si="3"/>
        <v>760.60795063083606</v>
      </c>
      <c r="I22" s="68">
        <f t="shared" si="3"/>
        <v>584.73700986310928</v>
      </c>
      <c r="J22" s="65">
        <f t="shared" si="3"/>
        <v>467.54726424056281</v>
      </c>
      <c r="K22" s="66">
        <f t="shared" si="3"/>
        <v>385.9262511644672</v>
      </c>
    </row>
    <row r="23" spans="1:11">
      <c r="A23" s="93">
        <v>16</v>
      </c>
      <c r="B23" s="64">
        <f t="shared" si="2"/>
        <v>21.762913579014853</v>
      </c>
      <c r="C23" s="65">
        <f t="shared" si="2"/>
        <v>10.686476974377088</v>
      </c>
      <c r="D23" s="65">
        <f t="shared" si="2"/>
        <v>5.4087892932395416</v>
      </c>
      <c r="E23" s="66">
        <f t="shared" si="2"/>
        <v>2.81474976710656</v>
      </c>
      <c r="G23" s="93">
        <v>16</v>
      </c>
      <c r="H23" s="64">
        <f t="shared" si="3"/>
        <v>782.37086420985088</v>
      </c>
      <c r="I23" s="68">
        <f t="shared" si="3"/>
        <v>595.42348683748639</v>
      </c>
      <c r="J23" s="65">
        <f t="shared" si="3"/>
        <v>472.95605353380233</v>
      </c>
      <c r="K23" s="66">
        <f t="shared" si="3"/>
        <v>388.74100093157375</v>
      </c>
    </row>
    <row r="24" spans="1:11">
      <c r="A24" s="93">
        <v>17</v>
      </c>
      <c r="B24" s="64">
        <f t="shared" si="2"/>
        <v>19.784466890013501</v>
      </c>
      <c r="C24" s="65">
        <f t="shared" si="2"/>
        <v>9.2925886733713821</v>
      </c>
      <c r="D24" s="65">
        <f t="shared" si="2"/>
        <v>4.5073244110329513</v>
      </c>
      <c r="E24" s="66">
        <f t="shared" si="2"/>
        <v>2.2517998136852482</v>
      </c>
      <c r="G24" s="93">
        <v>17</v>
      </c>
      <c r="H24" s="64">
        <f t="shared" si="3"/>
        <v>802.15533109986438</v>
      </c>
      <c r="I24" s="65">
        <f t="shared" si="3"/>
        <v>604.71607551085776</v>
      </c>
      <c r="J24" s="65">
        <f t="shared" si="3"/>
        <v>477.46337794483526</v>
      </c>
      <c r="K24" s="66">
        <f t="shared" si="3"/>
        <v>390.99280074525899</v>
      </c>
    </row>
    <row r="25" spans="1:11">
      <c r="A25" s="93">
        <v>18</v>
      </c>
      <c r="B25" s="64">
        <f t="shared" si="2"/>
        <v>17.985878990921364</v>
      </c>
      <c r="C25" s="65">
        <f t="shared" si="2"/>
        <v>8.0805118898881592</v>
      </c>
      <c r="D25" s="65">
        <f t="shared" si="2"/>
        <v>3.7561036758607926</v>
      </c>
      <c r="E25" s="66">
        <f t="shared" si="2"/>
        <v>1.8014398509481984</v>
      </c>
      <c r="G25" s="93">
        <v>18</v>
      </c>
      <c r="H25" s="69">
        <f t="shared" ref="H25:K32" si="4">H24+B25</f>
        <v>820.14121009078576</v>
      </c>
      <c r="I25" s="65">
        <f t="shared" si="4"/>
        <v>612.79658740074592</v>
      </c>
      <c r="J25" s="65">
        <f t="shared" si="4"/>
        <v>481.21948162069606</v>
      </c>
      <c r="K25" s="66">
        <f t="shared" si="4"/>
        <v>392.7942405962072</v>
      </c>
    </row>
    <row r="26" spans="1:11">
      <c r="A26" s="93">
        <v>19</v>
      </c>
      <c r="B26" s="64">
        <f t="shared" si="2"/>
        <v>16.350799082655783</v>
      </c>
      <c r="C26" s="65">
        <f t="shared" si="2"/>
        <v>7.0265320781636174</v>
      </c>
      <c r="D26" s="65">
        <f t="shared" si="2"/>
        <v>3.1300863965506602</v>
      </c>
      <c r="E26" s="66">
        <f t="shared" si="2"/>
        <v>1.4411518807585588</v>
      </c>
      <c r="G26" s="93">
        <v>19</v>
      </c>
      <c r="H26" s="64">
        <f t="shared" si="4"/>
        <v>836.4920091734416</v>
      </c>
      <c r="I26" s="65">
        <f t="shared" si="4"/>
        <v>619.82311947890958</v>
      </c>
      <c r="J26" s="65">
        <f t="shared" si="4"/>
        <v>484.34956801724672</v>
      </c>
      <c r="K26" s="66">
        <f t="shared" si="4"/>
        <v>394.23539247696579</v>
      </c>
    </row>
    <row r="27" spans="1:11">
      <c r="A27" s="93">
        <v>20</v>
      </c>
      <c r="B27" s="64">
        <f t="shared" si="2"/>
        <v>14.864362802414348</v>
      </c>
      <c r="C27" s="65">
        <f t="shared" si="2"/>
        <v>6.1100278940553201</v>
      </c>
      <c r="D27" s="65">
        <f t="shared" si="2"/>
        <v>2.6084053304588837</v>
      </c>
      <c r="E27" s="66">
        <f t="shared" si="2"/>
        <v>1.1529215046068471</v>
      </c>
      <c r="G27" s="93">
        <v>20</v>
      </c>
      <c r="H27" s="64">
        <f t="shared" si="4"/>
        <v>851.35637197585595</v>
      </c>
      <c r="I27" s="65">
        <f t="shared" si="4"/>
        <v>625.93314737296487</v>
      </c>
      <c r="J27" s="65">
        <f t="shared" si="4"/>
        <v>486.9579733477056</v>
      </c>
      <c r="K27" s="66">
        <f t="shared" si="4"/>
        <v>395.38831398157265</v>
      </c>
    </row>
    <row r="28" spans="1:11">
      <c r="A28" s="93">
        <v>21</v>
      </c>
      <c r="B28" s="64">
        <f t="shared" si="2"/>
        <v>13.513057093103951</v>
      </c>
      <c r="C28" s="65">
        <f t="shared" si="2"/>
        <v>5.3130677339611481</v>
      </c>
      <c r="D28" s="65">
        <f t="shared" si="2"/>
        <v>2.1736711087157365</v>
      </c>
      <c r="E28" s="66">
        <f t="shared" si="2"/>
        <v>0.92233720368547756</v>
      </c>
      <c r="G28" s="93">
        <v>21</v>
      </c>
      <c r="H28" s="64">
        <f t="shared" si="4"/>
        <v>864.8694290689599</v>
      </c>
      <c r="I28" s="65">
        <f t="shared" si="4"/>
        <v>631.246215106926</v>
      </c>
      <c r="J28" s="65">
        <f t="shared" si="4"/>
        <v>489.13164445642133</v>
      </c>
      <c r="K28" s="66">
        <f t="shared" si="4"/>
        <v>396.31065118525811</v>
      </c>
    </row>
    <row r="29" spans="1:11">
      <c r="A29" s="93">
        <v>22</v>
      </c>
      <c r="B29" s="64">
        <f t="shared" si="2"/>
        <v>12.284597357367227</v>
      </c>
      <c r="C29" s="65">
        <f t="shared" si="2"/>
        <v>4.6200588990966507</v>
      </c>
      <c r="D29" s="65">
        <f t="shared" si="2"/>
        <v>1.8113925905964472</v>
      </c>
      <c r="E29" s="66">
        <f t="shared" si="2"/>
        <v>0.73786976294838202</v>
      </c>
      <c r="G29" s="93">
        <v>22</v>
      </c>
      <c r="H29" s="64">
        <f t="shared" si="4"/>
        <v>877.15402642632716</v>
      </c>
      <c r="I29" s="65">
        <f t="shared" si="4"/>
        <v>635.86627400602265</v>
      </c>
      <c r="J29" s="65">
        <f t="shared" si="4"/>
        <v>490.94303704701775</v>
      </c>
      <c r="K29" s="66">
        <f t="shared" si="4"/>
        <v>397.04852094820649</v>
      </c>
    </row>
    <row r="30" spans="1:11">
      <c r="A30" s="93">
        <v>23</v>
      </c>
      <c r="B30" s="64">
        <f t="shared" si="2"/>
        <v>11.167815779424751</v>
      </c>
      <c r="C30" s="65">
        <f t="shared" si="2"/>
        <v>4.01744252095361</v>
      </c>
      <c r="D30" s="65">
        <f t="shared" si="2"/>
        <v>1.5094938254970394</v>
      </c>
      <c r="E30" s="66">
        <f t="shared" si="2"/>
        <v>0.59029581035870571</v>
      </c>
      <c r="G30" s="93">
        <v>23</v>
      </c>
      <c r="H30" s="64">
        <f t="shared" si="4"/>
        <v>888.32184220575186</v>
      </c>
      <c r="I30" s="65">
        <f t="shared" si="4"/>
        <v>639.88371652697629</v>
      </c>
      <c r="J30" s="65">
        <f t="shared" si="4"/>
        <v>492.45253087251479</v>
      </c>
      <c r="K30" s="66">
        <f t="shared" si="4"/>
        <v>397.63881675856521</v>
      </c>
    </row>
    <row r="31" spans="1:11">
      <c r="A31" s="93">
        <v>24</v>
      </c>
      <c r="B31" s="64">
        <f t="shared" si="2"/>
        <v>10.152559799477048</v>
      </c>
      <c r="C31" s="65">
        <f t="shared" si="2"/>
        <v>3.4934282790900961</v>
      </c>
      <c r="D31" s="65">
        <f t="shared" si="2"/>
        <v>1.2579115212475329</v>
      </c>
      <c r="E31" s="66">
        <f t="shared" si="2"/>
        <v>0.47223664828696454</v>
      </c>
      <c r="G31" s="93">
        <v>24</v>
      </c>
      <c r="H31" s="69">
        <f t="shared" si="4"/>
        <v>898.47440200522897</v>
      </c>
      <c r="I31" s="65">
        <f t="shared" si="4"/>
        <v>643.37714480606633</v>
      </c>
      <c r="J31" s="65">
        <f t="shared" si="4"/>
        <v>493.71044239376232</v>
      </c>
      <c r="K31" s="66">
        <f t="shared" si="4"/>
        <v>398.11105340685219</v>
      </c>
    </row>
    <row r="32" spans="1:11">
      <c r="A32" s="94">
        <v>25</v>
      </c>
      <c r="B32" s="70">
        <f>100/(1+B$6)^$A32</f>
        <v>9.229599817706406</v>
      </c>
      <c r="C32" s="71">
        <f t="shared" si="2"/>
        <v>3.0377637209479098</v>
      </c>
      <c r="D32" s="71">
        <f t="shared" si="2"/>
        <v>1.0482596010396106</v>
      </c>
      <c r="E32" s="72">
        <f t="shared" si="2"/>
        <v>0.3777893186295716</v>
      </c>
      <c r="G32" s="94">
        <v>25</v>
      </c>
      <c r="H32" s="70">
        <f t="shared" si="4"/>
        <v>907.70400182293542</v>
      </c>
      <c r="I32" s="71">
        <f t="shared" si="4"/>
        <v>646.41490852701429</v>
      </c>
      <c r="J32" s="71">
        <f t="shared" si="4"/>
        <v>494.75870199480192</v>
      </c>
      <c r="K32" s="72">
        <f t="shared" si="4"/>
        <v>398.48884272548179</v>
      </c>
    </row>
    <row r="34" spans="1:11">
      <c r="A34" s="73" t="s">
        <v>77</v>
      </c>
      <c r="B34" s="74">
        <f>SUM(B8:B32)</f>
        <v>907.70400182293542</v>
      </c>
      <c r="C34" s="74">
        <f>SUM(C8:C32)</f>
        <v>646.41490852701429</v>
      </c>
      <c r="D34" s="74">
        <f>SUM(D8:D32)</f>
        <v>494.75870199480192</v>
      </c>
      <c r="E34" s="75">
        <f>SUM(E8:E32)</f>
        <v>398.48884272548179</v>
      </c>
    </row>
    <row r="35" spans="1:11">
      <c r="A35" s="78" t="s">
        <v>78</v>
      </c>
      <c r="B35" s="65">
        <f>100/B6</f>
        <v>1000</v>
      </c>
      <c r="C35" s="65">
        <f>100/C6</f>
        <v>666.66666666666674</v>
      </c>
      <c r="D35" s="65">
        <f>100/D6</f>
        <v>500</v>
      </c>
      <c r="E35" s="66">
        <f>100/E6</f>
        <v>400</v>
      </c>
      <c r="G35" s="82"/>
      <c r="H35" s="83"/>
      <c r="I35" s="83"/>
      <c r="J35" s="83"/>
      <c r="K35" s="83"/>
    </row>
    <row r="36" spans="1:11">
      <c r="A36" s="76" t="s">
        <v>80</v>
      </c>
      <c r="B36" s="79">
        <f>B35/B34</f>
        <v>1.1016807219002089</v>
      </c>
      <c r="C36" s="79">
        <f>C35/C34</f>
        <v>1.0313293488013762</v>
      </c>
      <c r="D36" s="79">
        <f>D35/D34</f>
        <v>1.0105936449102682</v>
      </c>
      <c r="E36" s="79">
        <f>E35/E34</f>
        <v>1.0037922197875919</v>
      </c>
    </row>
    <row r="37" spans="1:11">
      <c r="H37" s="100" t="s">
        <v>82</v>
      </c>
      <c r="I37" s="99"/>
      <c r="J37" s="101"/>
      <c r="K37" s="101"/>
    </row>
    <row r="38" spans="1:11">
      <c r="G38" s="82" t="s">
        <v>85</v>
      </c>
      <c r="H38" s="102">
        <f>H6</f>
        <v>0.1</v>
      </c>
      <c r="I38" s="102">
        <f>I6</f>
        <v>0.15</v>
      </c>
      <c r="J38" s="102">
        <f>J6</f>
        <v>0.2</v>
      </c>
      <c r="K38" s="102">
        <f>K6</f>
        <v>0.25</v>
      </c>
    </row>
    <row r="39" spans="1:11">
      <c r="G39" s="81" t="s">
        <v>83</v>
      </c>
      <c r="H39" s="83">
        <f>B35</f>
        <v>1000</v>
      </c>
      <c r="I39" s="83">
        <f>C35</f>
        <v>666.66666666666674</v>
      </c>
      <c r="J39" s="83">
        <f>D35</f>
        <v>500</v>
      </c>
      <c r="K39" s="83">
        <f>E35</f>
        <v>400</v>
      </c>
    </row>
    <row r="40" spans="1:11">
      <c r="G40" s="81" t="s">
        <v>88</v>
      </c>
      <c r="H40" s="83">
        <f>H17</f>
        <v>614.45671057046798</v>
      </c>
      <c r="I40" s="83">
        <f>I17</f>
        <v>501.876862585423</v>
      </c>
      <c r="J40" s="83">
        <f>J17</f>
        <v>419.24720855507718</v>
      </c>
      <c r="K40" s="83">
        <f>K17</f>
        <v>357.05032704000001</v>
      </c>
    </row>
    <row r="41" spans="1:11">
      <c r="G41" s="103" t="s">
        <v>92</v>
      </c>
      <c r="H41" s="95">
        <f>H$39/H40-1</f>
        <v>0.62745394882511674</v>
      </c>
      <c r="I41" s="95">
        <f>I$39/I40-1</f>
        <v>0.32834708345056529</v>
      </c>
      <c r="J41" s="95">
        <f>J$39/J40-1</f>
        <v>0.19261378441429544</v>
      </c>
      <c r="K41" s="95">
        <f>K$39/K40-1</f>
        <v>0.12029024960167134</v>
      </c>
    </row>
    <row r="42" spans="1:11">
      <c r="G42" s="81" t="s">
        <v>89</v>
      </c>
      <c r="H42" s="83">
        <f>H27</f>
        <v>851.35637197585595</v>
      </c>
      <c r="I42" s="83">
        <f>I27</f>
        <v>625.93314737296487</v>
      </c>
      <c r="J42" s="83">
        <f>J27</f>
        <v>486.9579733477056</v>
      </c>
      <c r="K42" s="83">
        <f>K27</f>
        <v>395.38831398157265</v>
      </c>
    </row>
    <row r="43" spans="1:11">
      <c r="G43" s="81" t="s">
        <v>90</v>
      </c>
      <c r="H43" s="95">
        <f>H$39/H42-1</f>
        <v>0.17459624772545834</v>
      </c>
      <c r="I43" s="95">
        <f>I$39/I42-1</f>
        <v>6.5076469371625478E-2</v>
      </c>
      <c r="J43" s="95">
        <f>J$39/J42-1</f>
        <v>2.6782653465213802E-2</v>
      </c>
      <c r="K43" s="95">
        <f>K$39/K42-1</f>
        <v>1.1663688215737933E-2</v>
      </c>
    </row>
    <row r="45" spans="1:11">
      <c r="G45" s="81" t="s">
        <v>86</v>
      </c>
      <c r="H45" s="57">
        <v>25</v>
      </c>
      <c r="I45" s="57">
        <v>17</v>
      </c>
      <c r="J45" s="57">
        <v>13</v>
      </c>
      <c r="K45" s="57">
        <v>11</v>
      </c>
    </row>
    <row r="46" spans="1:11">
      <c r="G46" s="81" t="s">
        <v>91</v>
      </c>
      <c r="H46" s="83">
        <f>H39/1.1</f>
        <v>909.09090909090901</v>
      </c>
      <c r="I46" s="83">
        <f>I39/1.1</f>
        <v>606.06060606060612</v>
      </c>
      <c r="J46" s="83">
        <f>J39/1.1</f>
        <v>454.5454545454545</v>
      </c>
      <c r="K46" s="83">
        <f>K39/1.1</f>
        <v>363.63636363636363</v>
      </c>
    </row>
  </sheetData>
  <phoneticPr fontId="18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Exhibit 1 Engl</vt:lpstr>
      <vt:lpstr>Anexo 1 Esp</vt:lpstr>
      <vt:lpstr>Anexo 1 Port</vt:lpstr>
      <vt:lpstr>Perpetuity</vt:lpstr>
      <vt:lpstr>'Anexo 1 Esp'!Area_de_impressao</vt:lpstr>
      <vt:lpstr>'Anexo 1 Port'!Area_de_impressao</vt:lpstr>
      <vt:lpstr>'Exhibit 1 Engl'!Area_de_impressao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Masia</dc:creator>
  <cp:lastModifiedBy>Oscar Simões</cp:lastModifiedBy>
  <cp:lastPrinted>2019-04-05T23:32:17Z</cp:lastPrinted>
  <dcterms:created xsi:type="dcterms:W3CDTF">2009-12-25T12:38:21Z</dcterms:created>
  <dcterms:modified xsi:type="dcterms:W3CDTF">2019-04-05T23:32:18Z</dcterms:modified>
</cp:coreProperties>
</file>