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" windowWidth="11580" windowHeight="6790" tabRatio="602" activeTab="5"/>
  </bookViews>
  <sheets>
    <sheet name="Anexo 1" sheetId="1" r:id="rId1"/>
    <sheet name="Anexo 2" sheetId="2" r:id="rId2"/>
    <sheet name="Anexo 3" sheetId="3" r:id="rId3"/>
    <sheet name="Anexo 4" sheetId="4" r:id="rId4"/>
    <sheet name="Anexo 5" sheetId="5" r:id="rId5"/>
    <sheet name="Anexo 6" sheetId="6" r:id="rId6"/>
    <sheet name="RESOLVER" sheetId="7" r:id="rId7"/>
    <sheet name="C-1" sheetId="8" r:id="rId8"/>
    <sheet name="C-2" sheetId="9" r:id="rId9"/>
    <sheet name="C-3" sheetId="10" r:id="rId10"/>
    <sheet name="C-4" sheetId="11" r:id="rId11"/>
    <sheet name="C-5" sheetId="12" r:id="rId12"/>
    <sheet name="C-6" sheetId="13" r:id="rId13"/>
  </sheets>
  <definedNames>
    <definedName name="_xlnm.Print_Area" localSheetId="0">'Anexo 1'!$A$2:$H$61</definedName>
    <definedName name="_xlnm.Print_Area" localSheetId="1">'Anexo 2'!$A$2:$F$19</definedName>
    <definedName name="_xlnm.Print_Area" localSheetId="2">'Anexo 3'!$A$2:$G$37</definedName>
    <definedName name="_xlnm.Print_Area" localSheetId="3">'Anexo 4'!$A$2:$J$40</definedName>
    <definedName name="_xlnm.Print_Area" localSheetId="4">'Anexo 5'!$A$2:$H$46</definedName>
    <definedName name="_xlnm.Print_Area" localSheetId="5">'Anexo 6'!$A$2:$I$55</definedName>
    <definedName name="_xlnm.Print_Area" localSheetId="7">'C-1'!$A$2:$H$61</definedName>
    <definedName name="_xlnm.Print_Area" localSheetId="8">'C-2'!$A$2:$F$19</definedName>
    <definedName name="_xlnm.Print_Area" localSheetId="9">'C-3'!$A$2:$G$37</definedName>
    <definedName name="_xlnm.Print_Area" localSheetId="10">'C-4'!$A$2:$J$40</definedName>
    <definedName name="_xlnm.Print_Area" localSheetId="11">'C-5'!$A$2:$H$46</definedName>
    <definedName name="_xlnm.Print_Area" localSheetId="12">'C-6'!$A$2:$I$55</definedName>
  </definedNames>
  <calcPr fullCalcOnLoad="1"/>
</workbook>
</file>

<file path=xl/sharedStrings.xml><?xml version="1.0" encoding="utf-8"?>
<sst xmlns="http://schemas.openxmlformats.org/spreadsheetml/2006/main" count="644" uniqueCount="149">
  <si>
    <t>EBITDA</t>
  </si>
  <si>
    <t>Compra</t>
  </si>
  <si>
    <t>(1)</t>
  </si>
  <si>
    <t>(2)</t>
  </si>
  <si>
    <t>(3)</t>
  </si>
  <si>
    <t>(4)</t>
  </si>
  <si>
    <t>(5)</t>
  </si>
  <si>
    <t>TIR  =</t>
  </si>
  <si>
    <t>Ratios de rentabilidad</t>
  </si>
  <si>
    <t>EBITDA / Activo neto</t>
  </si>
  <si>
    <t>Hipótesis para las NOF</t>
  </si>
  <si>
    <t>Clientes</t>
  </si>
  <si>
    <t>NOF COMO % DE VENTAS</t>
  </si>
  <si>
    <t>Inventario</t>
  </si>
  <si>
    <t>Proveedores</t>
  </si>
  <si>
    <t>TIR</t>
  </si>
  <si>
    <t>EBIT</t>
  </si>
  <si>
    <t>FCF</t>
  </si>
  <si>
    <t>EBIT x (1-t)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</si>
  <si>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</si>
  <si>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</si>
  <si>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</si>
  <si>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</si>
  <si>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</si>
  <si>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</si>
  <si>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</si>
  <si>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</si>
  <si>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</si>
  <si>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EBIT / Activo neto</t>
  </si>
  <si>
    <t>(15)</t>
  </si>
  <si>
    <t>(16)</t>
  </si>
  <si>
    <t>ROE Beneficio neto / RP año anterior</t>
  </si>
  <si>
    <t>(17)</t>
  </si>
  <si>
    <t>nd</t>
  </si>
  <si>
    <t>Base</t>
  </si>
  <si>
    <t>Normal</t>
  </si>
  <si>
    <t>Compra. Cash Flows</t>
  </si>
  <si>
    <t>a favor de alternativa compra</t>
  </si>
  <si>
    <t>Pago de renting anual</t>
  </si>
  <si>
    <t>NOF</t>
  </si>
  <si>
    <t>AF (máquina)</t>
  </si>
  <si>
    <t>Renting. Cash Flows</t>
  </si>
  <si>
    <t>Balance con compra</t>
  </si>
  <si>
    <t>Caso 1. Rentabilidade de um projeto. RESOLVIDO</t>
  </si>
  <si>
    <t>Hipóteses Conta de Resultados</t>
  </si>
  <si>
    <t>Número de peças</t>
  </si>
  <si>
    <t>Preço de venda por unidade (em euros)</t>
  </si>
  <si>
    <t>Custo por unidade (em euros)</t>
  </si>
  <si>
    <t>Inflação esperada</t>
  </si>
  <si>
    <t>Comentários</t>
  </si>
  <si>
    <t>Hipóteses</t>
  </si>
  <si>
    <t>Comentár.</t>
  </si>
  <si>
    <t>Conta de resultados (€ mil)</t>
  </si>
  <si>
    <t>Vendas</t>
  </si>
  <si>
    <t>Custo das vendas</t>
  </si>
  <si>
    <t>Margem Bruta</t>
  </si>
  <si>
    <t>Despesas Gerais</t>
  </si>
  <si>
    <t>Depreciação</t>
  </si>
  <si>
    <t>Juros</t>
  </si>
  <si>
    <t>Lucro antes dos impostos</t>
  </si>
  <si>
    <t>Impostos (30%)</t>
  </si>
  <si>
    <t>Lucro Líquido</t>
  </si>
  <si>
    <t>Balanço resumido</t>
  </si>
  <si>
    <t>NOF (20% Vendas)</t>
  </si>
  <si>
    <t>AF líquido</t>
  </si>
  <si>
    <t>AL ativo líquido</t>
  </si>
  <si>
    <t>D Dívida</t>
  </si>
  <si>
    <t>RP Recursos próprios</t>
  </si>
  <si>
    <t>Financiamento total</t>
  </si>
  <si>
    <t>Caixa no balanço (+ ou -)</t>
  </si>
  <si>
    <t>Incremento anual de caixa</t>
  </si>
  <si>
    <t>FCF usando o EBIT</t>
  </si>
  <si>
    <t>Variação AL</t>
  </si>
  <si>
    <t>VP a</t>
  </si>
  <si>
    <t>FCF usando o EBITDA</t>
  </si>
  <si>
    <t>Variação de NOF</t>
  </si>
  <si>
    <t>FCF depois de impostos</t>
  </si>
  <si>
    <t>CF para o accionista</t>
  </si>
  <si>
    <t>Investimento em AF</t>
  </si>
  <si>
    <t>Variação de AL</t>
  </si>
  <si>
    <t>Variação de Dívida</t>
  </si>
  <si>
    <t>CF acionista</t>
  </si>
  <si>
    <t>VPL =</t>
  </si>
  <si>
    <t>Caso 2. Risco de um projeto.  RESOLVIDO</t>
  </si>
  <si>
    <t>Cenários ---&gt;</t>
  </si>
  <si>
    <t>Pessimista</t>
  </si>
  <si>
    <t>Otimista</t>
  </si>
  <si>
    <t>Mudanças no NOF como % de Vendas</t>
  </si>
  <si>
    <t>VPL</t>
  </si>
  <si>
    <t>Muito mal</t>
  </si>
  <si>
    <t>Muito bem</t>
  </si>
  <si>
    <t>Mudanças em AF. Investimento inicial</t>
  </si>
  <si>
    <t>Preço de venda</t>
  </si>
  <si>
    <t>Se tudo vai...</t>
  </si>
  <si>
    <t>Caso 3. Comparação de projetos.   RESOLVIDO</t>
  </si>
  <si>
    <t>Máquina velha                TIR  =</t>
  </si>
  <si>
    <t>Máquina nova                 TIR  =</t>
  </si>
  <si>
    <t>VPL a</t>
  </si>
  <si>
    <t>NOF s/ Vendas</t>
  </si>
  <si>
    <t>Muda o VPL, porque muda o K (de 10% a 13%)</t>
  </si>
  <si>
    <t>Caso 4. Análise de um projeto com inflação. RESOLVIDO</t>
  </si>
  <si>
    <t>Projeto com inflação TIR  =</t>
  </si>
  <si>
    <t>TIR - inflação =</t>
  </si>
  <si>
    <t>Projeto sem inflação TIR  =</t>
  </si>
  <si>
    <t>Caso 5. Projeto financiado com dívida. RESOLVIDO</t>
  </si>
  <si>
    <t>Com dívida</t>
  </si>
  <si>
    <t>Sem dívida</t>
  </si>
  <si>
    <t>Risco e Rentabilidade</t>
  </si>
  <si>
    <t>TIR do acionista</t>
  </si>
  <si>
    <t>TIR se o preço = € 11</t>
  </si>
  <si>
    <t>TIR se o preço = € 9</t>
  </si>
  <si>
    <t>NAS PLANILHAS SEGUINTES, NUMERADAS C-1 A C-6,</t>
  </si>
  <si>
    <t>UMA VEZ FEITOS, OS NÚMEROS PODEM SER CONTRASTADOS  COM OS RESULTADOS</t>
  </si>
  <si>
    <t>VOCÊS VÃO ENCONTRAR OS MODELOS PARA RESOLVER OS CASOS 1 A 6.</t>
  </si>
  <si>
    <t>DAS PLANILHAS RESOLVIDAS DOS ANEXOS 1 A 6.</t>
  </si>
  <si>
    <t>Caso 6. Análise de um projeto de custos.  RESOLVIDO</t>
  </si>
  <si>
    <t>Custo da máquina</t>
  </si>
  <si>
    <t>Depreciação (em anos)</t>
  </si>
  <si>
    <t>NOF (em euros)</t>
  </si>
  <si>
    <t>Taxa de juros</t>
  </si>
  <si>
    <t>Empréstimo</t>
  </si>
  <si>
    <t>Alíquota de imposto</t>
  </si>
  <si>
    <t>Rentabilidade exigida (K)</t>
  </si>
  <si>
    <t>Aluguel</t>
  </si>
  <si>
    <t>Conta de Resultados</t>
  </si>
  <si>
    <t>Depreciação ou Custo Aluguel</t>
  </si>
  <si>
    <t>Lucro antes dos Impostos</t>
  </si>
  <si>
    <t>Impostos</t>
  </si>
  <si>
    <t>LL, Lucro Líquido</t>
  </si>
  <si>
    <t>AL, Ativo líquido</t>
  </si>
  <si>
    <t>D, Dívida</t>
  </si>
  <si>
    <t>RP, Recursos Próprios (Equity)</t>
  </si>
  <si>
    <t>Equity + Dívida</t>
  </si>
  <si>
    <t>Caixa Excedente</t>
  </si>
  <si>
    <t>CF acionista com a Compra</t>
  </si>
  <si>
    <t>Variação da Dívida</t>
  </si>
  <si>
    <t>Variação do Ativo Líquido</t>
  </si>
  <si>
    <t>VP =</t>
  </si>
  <si>
    <t>Compra. CF acionista</t>
  </si>
  <si>
    <t>Diferença de valor</t>
  </si>
  <si>
    <t>CF associado somente com o custo</t>
  </si>
  <si>
    <t>Economia impostos: Depreciação x t</t>
  </si>
  <si>
    <t>Juros x (1-t)</t>
  </si>
  <si>
    <t>Devolução do Empréstimo</t>
  </si>
  <si>
    <t>Custo do Aluguel x (1-t)</t>
  </si>
  <si>
    <t>CF acionista com o Aluguel</t>
  </si>
  <si>
    <t>Aluguel. CF acionista</t>
  </si>
  <si>
    <t>Lucro Líquido com aluguel</t>
  </si>
  <si>
    <t>Pagto anual de principal</t>
  </si>
</sst>
</file>

<file path=xl/styles.xml><?xml version="1.0" encoding="utf-8"?>
<styleSheet xmlns="http://schemas.openxmlformats.org/spreadsheetml/2006/main">
  <numFmts count="6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_-* #,##0\ _p_t_a_-;\-* #,##0\ _p_t_a_-;_-* &quot;-&quot;\ _p_t_a_-;_-@_-"/>
    <numFmt numFmtId="201" formatCode="_-* #,##0.00\ _p_t_a_-;\-* #,##0.00\ _p_t_a_-;_-* &quot;-&quot;??\ _p_t_a_-;_-@_-"/>
    <numFmt numFmtId="202" formatCode="&quot;$&quot;#,##0.0_);[Red]\(&quot;$&quot;#,##0.0\)"/>
    <numFmt numFmtId="203" formatCode="#,##0\ [$€-1]"/>
    <numFmt numFmtId="204" formatCode="#,##0.00\ [$€-1]"/>
    <numFmt numFmtId="205" formatCode="#,##0.0\ [$€-1]"/>
    <numFmt numFmtId="206" formatCode="#,##0.0"/>
    <numFmt numFmtId="207" formatCode="0.0"/>
    <numFmt numFmtId="208" formatCode="0.0%"/>
    <numFmt numFmtId="209" formatCode="0.0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00"/>
    <numFmt numFmtId="215" formatCode="0.00000000"/>
    <numFmt numFmtId="216" formatCode="0.0000000"/>
    <numFmt numFmtId="217" formatCode="0.000000"/>
    <numFmt numFmtId="218" formatCode="0.0000"/>
    <numFmt numFmtId="219" formatCode="#,##0\ [$€-1];[Red]\-#,##0\ [$€-1]"/>
    <numFmt numFmtId="220" formatCode="#,##0\ &quot;€&quot;"/>
    <numFmt numFmtId="221" formatCode="[$€-2]\ #,##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11"/>
      <color indexed="8"/>
      <name val="Arial"/>
      <family val="0"/>
    </font>
    <font>
      <i/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20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20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0" xfId="0" applyFont="1" applyFill="1" applyAlignment="1" quotePrefix="1">
      <alignment horizontal="left"/>
    </xf>
    <xf numFmtId="0" fontId="4" fillId="32" borderId="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 quotePrefix="1">
      <alignment horizontal="center"/>
    </xf>
    <xf numFmtId="3" fontId="4" fillId="0" borderId="0" xfId="0" applyNumberFormat="1" applyFont="1" applyFill="1" applyBorder="1" applyAlignment="1">
      <alignment/>
    </xf>
    <xf numFmtId="206" fontId="4" fillId="0" borderId="0" xfId="0" applyNumberFormat="1" applyFont="1" applyAlignment="1">
      <alignment/>
    </xf>
    <xf numFmtId="206" fontId="4" fillId="0" borderId="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5" fillId="0" borderId="0" xfId="0" applyFont="1" applyFill="1" applyBorder="1" applyAlignment="1">
      <alignment/>
    </xf>
    <xf numFmtId="208" fontId="4" fillId="0" borderId="0" xfId="50" applyNumberFormat="1" applyFont="1" applyAlignment="1">
      <alignment/>
    </xf>
    <xf numFmtId="3" fontId="4" fillId="0" borderId="11" xfId="0" applyNumberFormat="1" applyFont="1" applyBorder="1" applyAlignment="1">
      <alignment/>
    </xf>
    <xf numFmtId="9" fontId="4" fillId="0" borderId="0" xfId="5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 quotePrefix="1">
      <alignment horizontal="left"/>
    </xf>
    <xf numFmtId="3" fontId="5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9" fontId="5" fillId="0" borderId="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10" fontId="4" fillId="0" borderId="0" xfId="50" applyNumberFormat="1" applyFont="1" applyAlignment="1">
      <alignment/>
    </xf>
    <xf numFmtId="0" fontId="4" fillId="0" borderId="0" xfId="0" applyFont="1" applyBorder="1" applyAlignment="1" quotePrefix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 quotePrefix="1">
      <alignment horizontal="left"/>
    </xf>
    <xf numFmtId="3" fontId="5" fillId="33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right"/>
    </xf>
    <xf numFmtId="9" fontId="5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208" fontId="5" fillId="0" borderId="0" xfId="0" applyNumberFormat="1" applyFont="1" applyFill="1" applyBorder="1" applyAlignment="1">
      <alignment horizontal="left"/>
    </xf>
    <xf numFmtId="20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32" borderId="0" xfId="0" applyFont="1" applyFill="1" applyBorder="1" applyAlignment="1">
      <alignment/>
    </xf>
    <xf numFmtId="9" fontId="4" fillId="0" borderId="0" xfId="50" applyFont="1" applyAlignment="1">
      <alignment horizontal="center"/>
    </xf>
    <xf numFmtId="208" fontId="4" fillId="0" borderId="0" xfId="50" applyNumberFormat="1" applyFont="1" applyBorder="1" applyAlignment="1">
      <alignment/>
    </xf>
    <xf numFmtId="9" fontId="4" fillId="0" borderId="0" xfId="0" applyNumberFormat="1" applyFont="1" applyBorder="1" applyAlignment="1">
      <alignment horizontal="center"/>
    </xf>
    <xf numFmtId="20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208" fontId="5" fillId="0" borderId="0" xfId="50" applyNumberFormat="1" applyFont="1" applyAlignment="1">
      <alignment horizontal="center"/>
    </xf>
    <xf numFmtId="208" fontId="5" fillId="0" borderId="0" xfId="5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5" fillId="4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0" fontId="5" fillId="4" borderId="11" xfId="0" applyFont="1" applyFill="1" applyBorder="1" applyAlignment="1">
      <alignment/>
    </xf>
    <xf numFmtId="3" fontId="5" fillId="4" borderId="11" xfId="0" applyNumberFormat="1" applyFont="1" applyFill="1" applyBorder="1" applyAlignment="1">
      <alignment/>
    </xf>
    <xf numFmtId="9" fontId="5" fillId="4" borderId="0" xfId="0" applyNumberFormat="1" applyFont="1" applyFill="1" applyBorder="1" applyAlignment="1">
      <alignment horizontal="left"/>
    </xf>
    <xf numFmtId="9" fontId="4" fillId="0" borderId="0" xfId="5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9" fontId="4" fillId="0" borderId="0" xfId="50" applyFont="1" applyBorder="1" applyAlignment="1">
      <alignment/>
    </xf>
    <xf numFmtId="208" fontId="5" fillId="0" borderId="0" xfId="0" applyNumberFormat="1" applyFont="1" applyFill="1" applyBorder="1" applyAlignment="1">
      <alignment horizontal="center"/>
    </xf>
    <xf numFmtId="203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12" xfId="0" applyFont="1" applyBorder="1" applyAlignment="1">
      <alignment/>
    </xf>
    <xf numFmtId="9" fontId="5" fillId="0" borderId="12" xfId="0" applyNumberFormat="1" applyFont="1" applyBorder="1" applyAlignment="1">
      <alignment horizontal="center"/>
    </xf>
    <xf numFmtId="9" fontId="5" fillId="0" borderId="12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 quotePrefix="1">
      <alignment horizontal="left"/>
    </xf>
    <xf numFmtId="0" fontId="5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9" fontId="5" fillId="4" borderId="0" xfId="0" applyNumberFormat="1" applyFont="1" applyFill="1" applyAlignment="1">
      <alignment horizontal="center"/>
    </xf>
    <xf numFmtId="9" fontId="5" fillId="33" borderId="0" xfId="0" applyNumberFormat="1" applyFont="1" applyFill="1" applyBorder="1" applyAlignment="1">
      <alignment horizontal="left"/>
    </xf>
    <xf numFmtId="203" fontId="5" fillId="0" borderId="0" xfId="0" applyNumberFormat="1" applyFont="1" applyFill="1" applyBorder="1" applyAlignment="1">
      <alignment horizontal="right"/>
    </xf>
    <xf numFmtId="20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4" borderId="10" xfId="0" applyFont="1" applyFill="1" applyBorder="1" applyAlignment="1">
      <alignment horizontal="center"/>
    </xf>
    <xf numFmtId="3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Border="1" applyAlignment="1">
      <alignment horizontal="center"/>
    </xf>
    <xf numFmtId="208" fontId="4" fillId="0" borderId="0" xfId="5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4" borderId="0" xfId="0" applyNumberFormat="1" applyFont="1" applyFill="1" applyBorder="1" applyAlignment="1">
      <alignment horizontal="center"/>
    </xf>
    <xf numFmtId="208" fontId="5" fillId="33" borderId="0" xfId="0" applyNumberFormat="1" applyFont="1" applyFill="1" applyBorder="1" applyAlignment="1">
      <alignment horizontal="left"/>
    </xf>
    <xf numFmtId="219" fontId="4" fillId="0" borderId="0" xfId="0" applyNumberFormat="1" applyFont="1" applyAlignment="1">
      <alignment/>
    </xf>
    <xf numFmtId="9" fontId="4" fillId="0" borderId="0" xfId="50" applyFont="1" applyAlignment="1">
      <alignment horizontal="right"/>
    </xf>
    <xf numFmtId="0" fontId="4" fillId="0" borderId="0" xfId="0" applyFont="1" applyFill="1" applyAlignment="1">
      <alignment horizontal="left"/>
    </xf>
    <xf numFmtId="0" fontId="5" fillId="32" borderId="13" xfId="0" applyFont="1" applyFill="1" applyBorder="1" applyAlignment="1">
      <alignment/>
    </xf>
    <xf numFmtId="0" fontId="4" fillId="0" borderId="0" xfId="0" applyFont="1" applyAlignment="1" quotePrefix="1">
      <alignment horizontal="center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 quotePrefix="1">
      <alignment/>
    </xf>
    <xf numFmtId="208" fontId="4" fillId="0" borderId="0" xfId="0" applyNumberFormat="1" applyFont="1" applyAlignment="1">
      <alignment/>
    </xf>
    <xf numFmtId="0" fontId="5" fillId="32" borderId="13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9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left"/>
    </xf>
    <xf numFmtId="1" fontId="4" fillId="0" borderId="0" xfId="0" applyNumberFormat="1" applyFont="1" applyFill="1" applyAlignment="1">
      <alignment/>
    </xf>
    <xf numFmtId="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Alignment="1">
      <alignment horizontal="right"/>
    </xf>
    <xf numFmtId="179" fontId="5" fillId="0" borderId="0" xfId="0" applyNumberFormat="1" applyFont="1" applyFill="1" applyAlignment="1">
      <alignment horizontal="left"/>
    </xf>
    <xf numFmtId="207" fontId="4" fillId="0" borderId="0" xfId="0" applyNumberFormat="1" applyFont="1" applyAlignment="1">
      <alignment/>
    </xf>
    <xf numFmtId="0" fontId="4" fillId="0" borderId="0" xfId="0" applyFont="1" applyAlignment="1">
      <alignment horizontal="right" indent="1"/>
    </xf>
    <xf numFmtId="0" fontId="4" fillId="0" borderId="11" xfId="0" applyFont="1" applyBorder="1" applyAlignment="1">
      <alignment horizontal="right" indent="1"/>
    </xf>
    <xf numFmtId="0" fontId="4" fillId="0" borderId="11" xfId="0" applyFont="1" applyFill="1" applyBorder="1" applyAlignment="1">
      <alignment horizontal="right" indent="1"/>
    </xf>
    <xf numFmtId="0" fontId="4" fillId="0" borderId="0" xfId="0" applyFont="1" applyBorder="1" applyAlignment="1">
      <alignment horizontal="right" indent="1"/>
    </xf>
    <xf numFmtId="1" fontId="4" fillId="0" borderId="11" xfId="0" applyNumberFormat="1" applyFont="1" applyBorder="1" applyAlignment="1">
      <alignment horizontal="right" indent="1"/>
    </xf>
    <xf numFmtId="1" fontId="4" fillId="0" borderId="0" xfId="0" applyNumberFormat="1" applyFont="1" applyBorder="1" applyAlignment="1">
      <alignment horizontal="right" indent="1"/>
    </xf>
    <xf numFmtId="207" fontId="4" fillId="0" borderId="0" xfId="0" applyNumberFormat="1" applyFont="1" applyFill="1" applyAlignment="1">
      <alignment horizontal="right"/>
    </xf>
    <xf numFmtId="0" fontId="5" fillId="32" borderId="10" xfId="0" applyFont="1" applyFill="1" applyBorder="1" applyAlignment="1">
      <alignment horizontal="left"/>
    </xf>
    <xf numFmtId="9" fontId="4" fillId="0" borderId="0" xfId="0" applyNumberFormat="1" applyFont="1" applyAlignment="1">
      <alignment horizontal="left"/>
    </xf>
    <xf numFmtId="208" fontId="5" fillId="0" borderId="0" xfId="50" applyNumberFormat="1" applyFont="1" applyFill="1" applyAlignment="1">
      <alignment horizontal="center"/>
    </xf>
    <xf numFmtId="9" fontId="4" fillId="0" borderId="0" xfId="0" applyNumberFormat="1" applyFont="1" applyAlignment="1">
      <alignment/>
    </xf>
    <xf numFmtId="208" fontId="5" fillId="0" borderId="0" xfId="50" applyNumberFormat="1" applyFont="1" applyBorder="1" applyAlignment="1">
      <alignment horizontal="center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left"/>
    </xf>
    <xf numFmtId="20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203" fontId="4" fillId="33" borderId="14" xfId="0" applyNumberFormat="1" applyFont="1" applyFill="1" applyBorder="1" applyAlignment="1">
      <alignment/>
    </xf>
    <xf numFmtId="203" fontId="4" fillId="0" borderId="0" xfId="0" applyNumberFormat="1" applyFont="1" applyFill="1" applyAlignment="1">
      <alignment horizontal="left"/>
    </xf>
    <xf numFmtId="0" fontId="5" fillId="32" borderId="0" xfId="0" applyFont="1" applyFill="1" applyAlignment="1">
      <alignment horizontal="left"/>
    </xf>
    <xf numFmtId="208" fontId="4" fillId="0" borderId="0" xfId="50" applyNumberFormat="1" applyFont="1" applyFill="1" applyAlignment="1">
      <alignment horizontal="left"/>
    </xf>
    <xf numFmtId="203" fontId="5" fillId="0" borderId="0" xfId="0" applyNumberFormat="1" applyFont="1" applyAlignment="1">
      <alignment horizontal="left"/>
    </xf>
    <xf numFmtId="3" fontId="5" fillId="0" borderId="0" xfId="0" applyNumberFormat="1" applyFont="1" applyFill="1" applyAlignment="1">
      <alignment/>
    </xf>
    <xf numFmtId="3" fontId="5" fillId="0" borderId="11" xfId="0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9" fontId="4" fillId="0" borderId="0" xfId="50" applyNumberFormat="1" applyFont="1" applyAlignment="1">
      <alignment/>
    </xf>
    <xf numFmtId="0" fontId="3" fillId="0" borderId="0" xfId="0" applyFont="1" applyAlignment="1">
      <alignment/>
    </xf>
    <xf numFmtId="221" fontId="5" fillId="33" borderId="0" xfId="0" applyNumberFormat="1" applyFont="1" applyFill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61</xdr:row>
      <xdr:rowOff>57150</xdr:rowOff>
    </xdr:from>
    <xdr:to>
      <xdr:col>8</xdr:col>
      <xdr:colOff>95250</xdr:colOff>
      <xdr:row>103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9039225"/>
          <a:ext cx="5000625" cy="7886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Comentários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Hipóteses na coluna H (em negrito e verde).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NOF = 20 % das vendas. No ano 3, colocamos 0, pois assumimos que vendemos as NOF.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O AF diminui com a depreciação. No ano 3, colocamos 0. Assumimos que é vendido pelo seu valor contábil.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Recursos próprios ano anterior + lucro líquido do ano.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Posição de caixa no balanço = Financiamento total - Ativo Líquido. Este caixa está disponível para os acionistas.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Este é o CF para o acionista, anual (não acumulado).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FCF ou CF produzido pelos ativos: EBIT + Variação do AL (sem financiamento nem impostos).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Rentabilidade do ativo, sem considerar nem o financiamento ou impostos. É 6%, menor que a taxa   K exigida de 13%. Não utilizamos decimais, pois tratando-se de previsões, eles não aportam nada. O valor do investimento para mim é de 249 e pago 300; destruo valor. VPL = -51.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 FCF = EBITDA + Inverstimento em AF + Variação NOF. Tem que dar o mesmo que o calculado anteriormente.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 Os impostos só afetam o EBIT, mas não afetam a variação do ativo líquido.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 Se não há dívida, o FCF depois dos impostos = aumento de caixa (linha 31) = CF acionista.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 É a rentabilidade do ativo, depois de impostos e financiado sem dívida.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 CF acionista = aumento anual de caixa no balanço (linha 31). É o que o acionista pode levar a sua casa, uma vez pagos os impostos e as dívidas. No nosso caso, coincide com o FCF depois dos impostos, pois o projeto é financiado sem dívida.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 É a rentabilidade que obtém o acionista, tendo em conta os ativos em que investe, o modo como os financia e os impostos que paga. É 4,4%, menor do que a taxa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exigida de 10%. O valor do investimento para mim é de 255 e pago 300; destruo valor.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VPL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-45.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15. A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 ativo é 6%. O EBITDA/AL nos dá uma rentabilidade muito superior. A razão é que o EBITDA não está incluindo a depreciação. Em outras palavras, se usamos o EBITDA, não estamos levando em consideração que o investimento em ativo deve ser amortizado ano a ano.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16. EBIT/AL é um melhor medição da rentabilidade do ativo, melhor que o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EBITDA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17. A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 acionista é 4% e o ROE está entre 4% e 5%. O ROE é uma medição razoável da rentabilidade do acionista.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41</xdr:row>
      <xdr:rowOff>0</xdr:rowOff>
    </xdr:from>
    <xdr:to>
      <xdr:col>10</xdr:col>
      <xdr:colOff>0</xdr:colOff>
      <xdr:row>60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350" y="6067425"/>
          <a:ext cx="5362575" cy="3705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Comentários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Hipóteses na  coluna H (em negrito e verde).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Preço, custos e depesas gerais (e, portanto, o EBITDA) aumentam con a inflação.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O investimento em NOF aumenta com a inflação (depende das vendas, que aumentam com a inflação).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O projeto dá uma TIR de 9%, mas, como a inflação é de 10%, a rentabilidade é de fato −1%.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Agora, podemos fazer os cálculos para o mesmo projeto com inflação zero (basta mudar a célula J7).  Vemos que a TIR é de 5% e, como a inflação é 0%, a rentabilidade real é 5%, maior que o projeto com inflação.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Efeitos da inflação na rentabilidade de um projeto. Conclusões mais importantes: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A inflação aumenta a rentabilidade nominal (TIR) do projeto (de 5% a 9%).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O aumento da TIR devido à inflação é inferior à inflação. A rentabilidade real decresce.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Portanto, a inflação normalmente diminui a rentabilidade real (destrói valor).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EO efeito negativo da inflação no projeto é maior quanto maior é o investimento em AF e quando os impostos são mais altos.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e) O efeito negativo da inflação é maior quando o projeto dura poucos anos.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46</xdr:row>
      <xdr:rowOff>95250</xdr:rowOff>
    </xdr:from>
    <xdr:to>
      <xdr:col>8</xdr:col>
      <xdr:colOff>133350</xdr:colOff>
      <xdr:row>67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6905625"/>
          <a:ext cx="4991100" cy="411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Comentários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Hipóteses na coluna H (em negrito e verde).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Dívida do ano anterior multiplicada pela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taxa de juros de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4%.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O ativo líquido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será o mesmo que no caso sem dívida. Os recursos próprios serão menores, devido à dívida.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 coincidir com a linha 32.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A rentabilidade do acionista, se há dívida, será de 7%. Se não há divida (tudo é financiado por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recursos próprios), a TIR é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4.4%. Para a simulação, basta mudar o nível de dívida na célula H27.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Mudar o preço  (linha 5) e a cifra da dívida (linha 27) e calcular a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Observe que a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 dívida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aumenta muito.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Mudar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 preço (linha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 e 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cifra de dívida (linha 27). No caso com divida, o Excel não permite calcular a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O modo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obtê-la é ir mudando a taxa de desconto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 célula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E40 até que o VPL da célula F40 seja 0. O resultado é que a TIR do acionista no cenário negativo diminui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mais com dívida do que sem dívida.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Algumas conclusões: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dívida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aumenta a rentabilidade do acionista, mas somente se a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FCF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(rentabilidade do ativo) é maior que o custo da dívida.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A dívida aumenta a volatilidade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acionista, ou seja, o acionista corre mais risco: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em anos bons, ganha muito; em anos ruins, perde muito mais.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55</xdr:row>
      <xdr:rowOff>104775</xdr:rowOff>
    </xdr:from>
    <xdr:to>
      <xdr:col>9</xdr:col>
      <xdr:colOff>38100</xdr:colOff>
      <xdr:row>101</xdr:row>
      <xdr:rowOff>66675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42875" y="8010525"/>
          <a:ext cx="4943475" cy="7277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Comentários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Como em qualque projeto, calculamos a conta de P&amp;L e balanços de ambas as alternativas (compra e aluguel) e,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 eles,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CF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 acionista. No caso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 aluguel, não existe ativo fixo no balanço.No ativo, só teremos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NOF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 caixa gerado, e no passivo, os recursos próprios.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Se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compramos a máquina com empréstimo, estamos de fato retardando seu pagamento até o ano 5. Quanto maior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 exigimos, maior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é nosso interesse em pagar mais tarde e mais valor para nós terá a alternativa de comprar.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Em ambas as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alternativas, compra e aluguel, o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CF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inicial é zero e, portanto, não se pode calcular a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Somente o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VP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Convém não esquecer que a alternativa de alugar pode gerar um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cash flow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negativo, no ano 1, devido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ao investimento em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NOF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Normalmente, isso não é lembrado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 se pensa que no aluguel não há nenhum investimento inicial.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No caso do aluguel, o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CFacion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é o lucro do projeto mais a variação das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NOF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A alternativa da compra dá um maior valor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presente,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VP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que a do aluguel (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 células C34 e C40).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Um método alternativo de análise é calcular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somente os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cash flows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associados aos custos, posto que os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cash flows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positivos associados às receitas serão os mesmo em ambas alternativas. Com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 metodologia somente incluímos os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cash flows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relacionados com os custos de aquisição da máquina via aluguel ou via compra com empréstimo.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A alternativa da compra com empréstimo supõe,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fato, nãopagar nada até o ano 5, quando um grande pagamento é realizado.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alternativa de alugar supõe ir pagando pouco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pouco desde o primeiro ano.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Sai mais barato (menor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VP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a alternativa da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compra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E sairia mais barato ainda se utilizássemos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um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maior, dado que com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um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maior, nos interessaria ainda mais pagar o mais tarde possível. Esta metodologia permite calcular qual é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 custo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"para mim" da máquina; no caso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 compra,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276, e no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caso do aluguel,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332. Comparado com o preço da máquina, que é de 500, compensa.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 O resultado obtido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 ambos os métodos de análise (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CF acionista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ou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CF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custos) tem que ser necessariamente o mesmo. De fato, pode-se provar que a diferença de valor é a mesma em ambas as alternativas, seja qual for o método de cálculo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 se utilize (ver linhas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 e 41).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 maioria dos textos de finanças, são analisados os chamados "projetos de custos"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olhando somente para os custos, tal como fizemos nas linhas 43 a 54. É um procedimento correto mas perigoso, pois: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Pode fazer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 que se perca a perspectiva do negócio, dado que não são calculadas as contas de resultados e balanços.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Facilmente, alguns CF podem ser esquecidos.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Tem que multiplicar pela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alíquota de impostos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(t) ou por (1-t) e isto não é fácil de se entender.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Mas, como sempre, cabe ao leitor escoher o procedimento que mais goste ou aquele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 o qual se sinta mais confortável.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19</xdr:row>
      <xdr:rowOff>142875</xdr:rowOff>
    </xdr:from>
    <xdr:to>
      <xdr:col>5</xdr:col>
      <xdr:colOff>552450</xdr:colOff>
      <xdr:row>39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3209925"/>
          <a:ext cx="4962525" cy="2933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Comentários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Na análise de riscos do ativo, o primeiro passo é identificar os riscos, o que pode dar errado. Os riscos do FCF só podem vir das variações do EBIT, NOF ou AF. O segundo passo é ver quanto podem mudar as variáveis de risco e como estas mudanças afetam a TIR dos ativos, ou seja, a TIR dos FCF (antes dos impostos).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O efeito das NOF na rentabilidade do projeto é mínimo. Uma variação de NOF de 8 pontos percentuais cria ou destrói cerca de 8 mil de valor. O efeito do investimento inicial, esse sim, é relevante, ainda que não consegue fazer com que o projeto seja rentável (acima dos 13% exigidos). De maneira geral, em projetos curtos, o investimento inicial tem muito peso na rentabilidae do projeto, mas não tem tanto nos longos.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O principal fator de risco é a variação do EBIT, devido à variação dos preços. O "driver" do projeto, neste caso, é o preço. Pequenos aumentos de preços produzem elevados aumentos na retabilidade do projeto. Um aumento de preços de € 1, produz 139 de valor.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Podemos medir o nível de risco do projeto pela amplitude da TIR nos cenários pessimistas e otimistas. Neste caso, o intervalo é bastante largo, de +35% a -13%. O projeto tem um risco considerável.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37</xdr:row>
      <xdr:rowOff>133350</xdr:rowOff>
    </xdr:from>
    <xdr:to>
      <xdr:col>6</xdr:col>
      <xdr:colOff>685800</xdr:colOff>
      <xdr:row>47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5743575"/>
          <a:ext cx="459105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Comentários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Hipóteses em negrito e verde.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O EBITDA é menor, devido à menor margem e maiores depsesas gerais.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Não há depreciação, nem investimento em AF.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No ano 3, colocamos 0, pois assumimos que vendemos as NOF e o AF.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A rentabilidade da máquina velha é muito maior devido à asuência de investimento inicial.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41</xdr:row>
      <xdr:rowOff>0</xdr:rowOff>
    </xdr:from>
    <xdr:to>
      <xdr:col>10</xdr:col>
      <xdr:colOff>0</xdr:colOff>
      <xdr:row>60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350" y="6067425"/>
          <a:ext cx="5362575" cy="3705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Comentários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Hipóteses na  coluna H (em negrito e verde).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Preço, custos e depesas gerais (e, portanto, o EBITDA) aumentam con a inflação.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O investimento em NOF aumenta com a inflação (depende das vendas, que aumentam com a inflação).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O projeto dá uma TIR de 9%, mas, como a inflação é de 10%, a rentabilidade é de fato −1%.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Agora, podemos fazer os cálculos para o mesmo projeto com inflação zero (basta mudar a célula J7).  Vemos que a TIR é de 5% e, como a inflação é 0%, a rentabilidade real é 5%, maior que o projeto com inflação.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Efeitos da inflação na rentabilidade de um projeto. Conclusões mais importantes: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A inflação aumenta a rentabilidade nominal (TIR) do projeto (de 5% a 9%).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O aumento da TIR devido à inflação é inferior à inflação. A rentabilidade real decresce.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Portanto, a inflação normalmente diminui a rentabilidade real (destrói valor).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EO efeito negativo da inflação no projeto é maior quanto maior é o investimento em AF e quando os impostos são mais altos.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e) O efeito negativo da inflação é maior quando o projeto dura poucos anos.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46</xdr:row>
      <xdr:rowOff>95250</xdr:rowOff>
    </xdr:from>
    <xdr:to>
      <xdr:col>8</xdr:col>
      <xdr:colOff>133350</xdr:colOff>
      <xdr:row>67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6905625"/>
          <a:ext cx="4991100" cy="411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Comentários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Hipóteses na coluna H (em negrito e verde).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Dívida do ano anterior multiplicada pela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taxa de juros de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4%.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O ativo líquido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será o mesmo que no caso sem dívida. Os recursos próprios serão menores, devido à dívida.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 coincidir com a linha 32.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A rentabilidade do acionista, se há dívida, será de 7%. Se não há divida (tudo é financiado por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recursos próprios), a TIR é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4.4%. Para a simulação, basta mudar o nível de dívida na célula H27.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Mudar o preço  (linha 5) e a cifra da dívida (linha 27) e calcular a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Observe que a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 dívida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aumenta muito.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Mudar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 preço (linha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 e 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cifra de dívida (linha 27). No caso com divida, o Excel não permite calcular a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O modo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obtê-la é ir mudando a taxa de desconto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 célula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E40 até que o VPL da célula F40 seja 0. O resultado é que a TIR do acionista no cenário negativo diminui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mais com dívida do que sem dívida.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Algumas conclusões: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dívida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aumenta a rentabilidade do acionista, mas somente se a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FCF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(rentabilidade do ativo) é maior que o custo da dívida.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A dívida aumenta a volatilidade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acionista, ou seja, o acionista corre mais risco: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em anos bons, ganha muito; em anos ruins, perde muito mais.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55</xdr:row>
      <xdr:rowOff>104775</xdr:rowOff>
    </xdr:from>
    <xdr:to>
      <xdr:col>9</xdr:col>
      <xdr:colOff>38100</xdr:colOff>
      <xdr:row>101</xdr:row>
      <xdr:rowOff>66675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42875" y="8010525"/>
          <a:ext cx="4943475" cy="7277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Comentários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Como em qualque projeto, calculamos a conta de P&amp;L e balanços de ambas as alternativas (compra e aluguel) e,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 eles,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CF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 acionista. No caso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 aluguel, não existe ativo fixo no balanço.No ativo, só teremos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NOF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 caixa gerado, e no passivo, os recursos próprios.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Se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compramos a máquina com empréstimo, estamos de fato retardando seu pagamento até o ano 5. Quanto maior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 exigimos, maior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é nosso interesse em pagar mais tarde e mais valor para nós terá a alternativa de comprar.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Em ambas as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alternativas, compra e aluguel, o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CF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inicial é zero e, portanto, não se pode calcular a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Somente o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VP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Convém não esquecer que a alternativa de alugar pode gerar um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cash flow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negativo, no ano 1, devido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ao investimento em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NOF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Normalmente, isso não é lembrado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 se pensa que no aluguel não há nenhum investimento inicial.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No caso do aluguel, o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CFacion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é o lucro do projeto mais a variação das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NOF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A alternativa da compra dá um maior valor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presente,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VP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que a do aluguel (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 células C34 e C40).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Um método alternativo de análise é calcular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somente os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cash flows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associados aos custos, posto que os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cash flows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positivos associados às receitas serão os mesmo em ambas alternativas. Com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 metodologia somente incluímos os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cash flows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relacionados com os custos de aquisição da máquina via aluguel ou via compra com empréstimo.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A alternativa da compra com empréstimo supõe,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fato, nãopagar nada até o ano 5, quando um grande pagamento é realizado.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alternativa de alugar supõe ir pagando pouco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pouco desde o primeiro ano.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Sai mais barato (menor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VP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a alternativa da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compra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E sairia mais barato ainda se utilizássemos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um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maior, dado que com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um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maior, nos interessaria ainda mais pagar o mais tarde possível. Esta metodologia permite calcular qual é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 custo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"para mim" da máquina; no caso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 compra,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276, e no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caso do aluguel,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332. Comparado com o preço da máquina, que é de 500, compensa.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 O resultado obtido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 ambos os métodos de análise (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CF acionista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ou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CF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custos) tem que ser necessariamente o mesmo. De fato, pode-se provar que a diferença de valor é a mesma em ambas as alternativas, seja qual for o método de cálculo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 se utilize (ver linhas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 e 41).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 maioria dos textos de finanças, são analisados os chamados "projetos de custos"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olhando somente para os custos, tal como fizemos nas linhas 43 a 54. É um procedimento correto mas perigoso, pois: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Pode fazer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 que se perca a perspectiva do negócio, dado que não são calculadas as contas de resultados e balanços.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Facilmente, alguns CF podem ser esquecidos.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Tem que multiplicar pela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alíquota de impostos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(t) ou por (1-t) e isto não é fácil de se entender.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Mas, como sempre, cabe ao leitor escoher o procedimento que mais goste ou aquele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 o qual se sinta mais confortável.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61</xdr:row>
      <xdr:rowOff>57150</xdr:rowOff>
    </xdr:from>
    <xdr:to>
      <xdr:col>8</xdr:col>
      <xdr:colOff>95250</xdr:colOff>
      <xdr:row>103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9039225"/>
          <a:ext cx="5000625" cy="7886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Comentários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Hipóteses na coluna H (em negrito e verde).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NOF = 20 % das vendas. No ano 3, colocamos 0, pois assumimos que vendemos as NOF.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O AF diminui com a depreciação. No ano 3, colocamos 0. Assumimos que é vendido pelo seu valor contábil.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Recursos próprios ano anterior + lucro líquido do ano.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Posição de caixa no balanço = Financiamento total - Ativo Líquido. Este caixa está disponível para os acionistas.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Este é o CF para o acionista, anual (não acumulado).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FCF ou CF produzido pelos ativos: EBIT + Variação do AL (sem financiamento nem impostos).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Rentabilidade do ativo, sem considerar nem o financiamento ou impostos. É 6%, menor que a taxa   K exigida de 13%. Não utilizamos decimais, pois tratando-se de previsões, eles não aportam nada. O valor do investimento para mim é de 249 e pago 300; destruo valor. VPL = -51.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 FCF = EBITDA + Inverstimento em AF + Variação NOF. Tem que dar o mesmo que o calculado anteriormente.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 Os impostos só afetam o EBIT, mas não afetam a variação do ativo líquido.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 Se não há dívida, o FCF depois dos impostos = aumento de caixa (linha 31) = CF acionista.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 É a rentabilidade do ativo, depois de impostos e financiado sem dívida.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 CF acionista = aumento anual de caixa no balanço (linha 31). É o que o acionista pode levar a sua casa, uma vez pagos os impostos e as dívidas. No nosso caso, coincide com o FCF depois dos impostos, pois o projeto é financiado sem dívida.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 É a rentabilidade que obtém o acionista, tendo em conta os ativos em que investe, o modo como os financia e os impostos que paga. É 4,4%, menor do que a taxa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exigida de 10%. O valor do investimento para mim é de 255 e pago 300; destruo valor.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VPL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-45.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15. A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 ativo é 6%. O EBITDA/AL nos dá uma rentabilidade muito superior. A razão é que o EBITDA não está incluindo a depreciação. Em outras palavras, se usamos o EBITDA, não estamos levando em consideração que o investimento em ativo deve ser amortizado ano a ano.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16. EBIT/AL é um melhor medição da rentabilidade do ativo, melhor que o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EBITDA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17. A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 acionista é 4% e o ROE está entre 4% e 5%. O ROE é uma medição razoável da rentabilidade do acionista.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19</xdr:row>
      <xdr:rowOff>142875</xdr:rowOff>
    </xdr:from>
    <xdr:to>
      <xdr:col>5</xdr:col>
      <xdr:colOff>552450</xdr:colOff>
      <xdr:row>39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3209925"/>
          <a:ext cx="4962525" cy="2933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Comentários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Na análise de riscos do ativo, o primeiro passo é identificar os riscos, o que pode dar errado. Os riscos do FCF só podem vir das variações do EBIT, NOF ou AF. O segundo passo é ver quanto podem mudar as variáveis de risco e como estas mudanças afetam a TIR dos ativos, ou seja, a TIR dos FCF (antes dos impostos).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O efeito das NOF na rentabilidade do projeto é mínimo. Uma variação de NOF de 8 pontos percentuais cria ou destrói cerca de 8 mil de valor. O efeito do investimento inicial, esse sim, é relevante, ainda que não consegue fazer com que o projeto seja rentável (acima dos 13% exigidos). De maneira geral, em projetos curtos, o investimento inicial tem muito peso na rentabilidae do projeto, mas não tem tanto nos longos.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O principal fator de risco é a variação do EBIT, devido à variação dos preços. O "driver" do projeto, neste caso, é o preço. Pequenos aumentos de preços produzem elevados aumentos na retabilidade do projeto. Um aumento de preços de € 1, produz 139 de valor.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Podemos medir o nível de risco do projeto pela amplitude da TIR nos cenários pessimistas e otimistas. Neste caso, o intervalo é bastante largo, de +35% a -13%. O projeto tem um risco considerável.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37</xdr:row>
      <xdr:rowOff>133350</xdr:rowOff>
    </xdr:from>
    <xdr:to>
      <xdr:col>6</xdr:col>
      <xdr:colOff>685800</xdr:colOff>
      <xdr:row>47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5743575"/>
          <a:ext cx="459105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Comentários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Hipóteses em negrito e verde.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O EBITDA é menor, devido à menor margem e maiores depsesas gerais.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Não há depreciação, nem investimento em AF.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No ano 3, colocamos 0, pois assumimos que vendemos as NOF e o AF.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A rentabilidade da máquina velha é muito maior devido à asuência de investimento inicial.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view="pageBreakPreview" zoomScale="160" zoomScaleNormal="160" zoomScaleSheetLayoutView="160" zoomScalePageLayoutView="0" workbookViewId="0" topLeftCell="A49">
      <selection activeCell="B1" sqref="B1"/>
    </sheetView>
  </sheetViews>
  <sheetFormatPr defaultColWidth="11.57421875" defaultRowHeight="12.75"/>
  <cols>
    <col min="1" max="1" width="2.57421875" style="60" customWidth="1"/>
    <col min="2" max="2" width="22.8515625" style="2" customWidth="1"/>
    <col min="3" max="3" width="7.140625" style="2" customWidth="1"/>
    <col min="4" max="6" width="8.57421875" style="2" customWidth="1"/>
    <col min="7" max="7" width="7.8515625" style="3" customWidth="1"/>
    <col min="8" max="8" width="8.421875" style="11" customWidth="1"/>
    <col min="9" max="9" width="12.57421875" style="2" customWidth="1"/>
    <col min="10" max="10" width="12.140625" style="2" customWidth="1"/>
    <col min="11" max="12" width="7.57421875" style="2" customWidth="1"/>
    <col min="13" max="16384" width="11.57421875" style="2" customWidth="1"/>
  </cols>
  <sheetData>
    <row r="1" ht="15">
      <c r="D1" s="1" t="s">
        <v>43</v>
      </c>
    </row>
    <row r="3" spans="2:9" ht="12" thickBot="1">
      <c r="B3" s="13" t="s">
        <v>44</v>
      </c>
      <c r="C3" s="14"/>
      <c r="D3" s="15">
        <v>1</v>
      </c>
      <c r="E3" s="15">
        <v>2</v>
      </c>
      <c r="F3" s="15">
        <v>3</v>
      </c>
      <c r="G3" s="87" t="s">
        <v>51</v>
      </c>
      <c r="H3" s="93" t="s">
        <v>50</v>
      </c>
      <c r="I3" s="17"/>
    </row>
    <row r="4" spans="2:10" ht="11.25">
      <c r="B4" s="2" t="s">
        <v>45</v>
      </c>
      <c r="C4" s="18"/>
      <c r="D4" s="148">
        <f>H4</f>
        <v>60000</v>
      </c>
      <c r="E4" s="20">
        <f>D4</f>
        <v>60000</v>
      </c>
      <c r="F4" s="20">
        <f>E4</f>
        <v>60000</v>
      </c>
      <c r="G4" s="21" t="s">
        <v>2</v>
      </c>
      <c r="H4" s="94">
        <v>60000</v>
      </c>
      <c r="I4" s="17"/>
      <c r="J4" s="17"/>
    </row>
    <row r="5" spans="2:10" ht="11.25">
      <c r="B5" s="2" t="s">
        <v>46</v>
      </c>
      <c r="C5" s="18"/>
      <c r="D5" s="148">
        <f>H5</f>
        <v>10</v>
      </c>
      <c r="E5" s="20">
        <f>D5*(1+$H$7)</f>
        <v>10</v>
      </c>
      <c r="F5" s="20">
        <f>E5*(1+$H$7)</f>
        <v>10</v>
      </c>
      <c r="G5" s="22"/>
      <c r="H5" s="94">
        <v>10</v>
      </c>
      <c r="I5" s="17"/>
      <c r="J5" s="17"/>
    </row>
    <row r="6" spans="2:10" ht="11.25">
      <c r="B6" s="2" t="s">
        <v>47</v>
      </c>
      <c r="C6" s="17"/>
      <c r="D6" s="61">
        <f>H6</f>
        <v>8.5</v>
      </c>
      <c r="E6" s="23">
        <f>D6*(1+$H$7)</f>
        <v>8.5</v>
      </c>
      <c r="F6" s="23">
        <f>E6*(1+$H$7)</f>
        <v>8.5</v>
      </c>
      <c r="G6" s="24"/>
      <c r="H6" s="95">
        <v>8.5</v>
      </c>
      <c r="I6" s="17"/>
      <c r="J6" s="17"/>
    </row>
    <row r="7" spans="2:10" ht="11.25">
      <c r="B7" s="2" t="s">
        <v>48</v>
      </c>
      <c r="C7" s="17"/>
      <c r="D7" s="10"/>
      <c r="E7" s="23"/>
      <c r="F7" s="23"/>
      <c r="G7" s="24"/>
      <c r="H7" s="88">
        <v>0</v>
      </c>
      <c r="I7" s="17"/>
      <c r="J7" s="17"/>
    </row>
    <row r="8" spans="7:8" ht="11.25">
      <c r="G8" s="2"/>
      <c r="H8" s="2"/>
    </row>
    <row r="9" spans="1:8" ht="18.75" customHeight="1" thickBot="1">
      <c r="A9" s="47"/>
      <c r="B9" s="25" t="s">
        <v>52</v>
      </c>
      <c r="C9" s="25"/>
      <c r="D9" s="15">
        <v>1</v>
      </c>
      <c r="E9" s="15">
        <v>2</v>
      </c>
      <c r="F9" s="15">
        <v>3</v>
      </c>
      <c r="G9" s="26"/>
      <c r="H9" s="12"/>
    </row>
    <row r="10" spans="2:8" ht="11.25">
      <c r="B10" s="2" t="s">
        <v>53</v>
      </c>
      <c r="C10" s="18"/>
      <c r="D10" s="20">
        <f>D4*D5/1000</f>
        <v>600</v>
      </c>
      <c r="E10" s="20">
        <f>E4*E5/1000</f>
        <v>600</v>
      </c>
      <c r="F10" s="20">
        <f>F4*F5/1000</f>
        <v>600</v>
      </c>
      <c r="G10" s="21"/>
      <c r="H10" s="12"/>
    </row>
    <row r="11" spans="2:7" ht="11.25">
      <c r="B11" s="2" t="s">
        <v>54</v>
      </c>
      <c r="C11" s="17"/>
      <c r="D11" s="28">
        <f>D6*D4/1000</f>
        <v>510</v>
      </c>
      <c r="E11" s="28">
        <f>E6*E4/1000</f>
        <v>510</v>
      </c>
      <c r="F11" s="28">
        <f>F6*F4/1000</f>
        <v>510</v>
      </c>
      <c r="G11" s="22"/>
    </row>
    <row r="12" spans="2:7" ht="11.25">
      <c r="B12" s="2" t="s">
        <v>55</v>
      </c>
      <c r="C12" s="18"/>
      <c r="D12" s="20">
        <f>D10-D11</f>
        <v>90</v>
      </c>
      <c r="E12" s="20">
        <f>E10-E11</f>
        <v>90</v>
      </c>
      <c r="F12" s="20">
        <f>F10-F11</f>
        <v>90</v>
      </c>
      <c r="G12" s="22"/>
    </row>
    <row r="13" spans="2:8" ht="11.25">
      <c r="B13" s="2" t="s">
        <v>56</v>
      </c>
      <c r="C13" s="17"/>
      <c r="D13" s="149">
        <f>H13</f>
        <v>10</v>
      </c>
      <c r="E13" s="33">
        <f>D13</f>
        <v>10</v>
      </c>
      <c r="F13" s="33">
        <f>E13</f>
        <v>10</v>
      </c>
      <c r="G13" s="26"/>
      <c r="H13" s="96">
        <v>10</v>
      </c>
    </row>
    <row r="14" spans="2:9" ht="11.25">
      <c r="B14" s="31" t="s">
        <v>0</v>
      </c>
      <c r="C14" s="32"/>
      <c r="D14" s="20">
        <f>D12-D13</f>
        <v>80</v>
      </c>
      <c r="E14" s="20">
        <f>E12-E13</f>
        <v>80</v>
      </c>
      <c r="F14" s="20">
        <f>F12-F13</f>
        <v>80</v>
      </c>
      <c r="G14" s="22"/>
      <c r="I14" s="29"/>
    </row>
    <row r="15" spans="2:9" ht="11.25">
      <c r="B15" s="2" t="s">
        <v>57</v>
      </c>
      <c r="C15" s="17"/>
      <c r="D15" s="33">
        <f>$C24*$H$15</f>
        <v>60</v>
      </c>
      <c r="E15" s="33">
        <f>$C24*$H$15</f>
        <v>60</v>
      </c>
      <c r="F15" s="33">
        <f>$C24*$H$15</f>
        <v>60</v>
      </c>
      <c r="H15" s="88">
        <v>0.2</v>
      </c>
      <c r="I15" s="29"/>
    </row>
    <row r="16" spans="2:9" ht="11.25">
      <c r="B16" s="10" t="s">
        <v>16</v>
      </c>
      <c r="C16" s="34"/>
      <c r="D16" s="20">
        <f>D14-D15</f>
        <v>20</v>
      </c>
      <c r="E16" s="20">
        <f>E14-E15</f>
        <v>20</v>
      </c>
      <c r="F16" s="20">
        <f>F14-F15</f>
        <v>20</v>
      </c>
      <c r="G16" s="22"/>
      <c r="I16" s="29"/>
    </row>
    <row r="17" spans="2:9" ht="11.25">
      <c r="B17" s="2" t="s">
        <v>58</v>
      </c>
      <c r="C17" s="17"/>
      <c r="D17" s="35">
        <f>C27*$H$17</f>
        <v>0</v>
      </c>
      <c r="E17" s="35">
        <f>D27*$H$17</f>
        <v>0</v>
      </c>
      <c r="F17" s="35">
        <f>E27*$H$17</f>
        <v>0</v>
      </c>
      <c r="H17" s="88">
        <v>0</v>
      </c>
      <c r="I17" s="29"/>
    </row>
    <row r="18" spans="2:9" ht="11.25">
      <c r="B18" s="2" t="s">
        <v>59</v>
      </c>
      <c r="C18" s="17"/>
      <c r="D18" s="20">
        <f>D16-D17</f>
        <v>20</v>
      </c>
      <c r="E18" s="20">
        <f>E16-E17</f>
        <v>20</v>
      </c>
      <c r="F18" s="20">
        <f>F16-F17</f>
        <v>20</v>
      </c>
      <c r="G18" s="22"/>
      <c r="I18" s="29"/>
    </row>
    <row r="19" spans="2:9" ht="11.25">
      <c r="B19" s="2" t="s">
        <v>60</v>
      </c>
      <c r="C19" s="17"/>
      <c r="D19" s="35">
        <f>D18*$H$19</f>
        <v>6</v>
      </c>
      <c r="E19" s="35">
        <f>E18*$H$19</f>
        <v>6</v>
      </c>
      <c r="F19" s="35">
        <f>F18*$H$19</f>
        <v>6</v>
      </c>
      <c r="H19" s="88">
        <v>0.3</v>
      </c>
      <c r="I19" s="29"/>
    </row>
    <row r="20" spans="2:9" ht="11.25">
      <c r="B20" s="10" t="s">
        <v>61</v>
      </c>
      <c r="C20" s="17"/>
      <c r="D20" s="20">
        <f>D18-D19</f>
        <v>14</v>
      </c>
      <c r="E20" s="20">
        <f>E18-E19</f>
        <v>14</v>
      </c>
      <c r="F20" s="20">
        <f>F18-F19</f>
        <v>14</v>
      </c>
      <c r="G20" s="22"/>
      <c r="I20" s="27"/>
    </row>
    <row r="21" spans="2:9" ht="11.25">
      <c r="B21" s="10"/>
      <c r="C21" s="17"/>
      <c r="D21" s="20"/>
      <c r="E21" s="20"/>
      <c r="F21" s="20"/>
      <c r="G21" s="22"/>
      <c r="I21" s="27"/>
    </row>
    <row r="22" spans="1:8" ht="17.25" customHeight="1" thickBot="1">
      <c r="A22" s="47"/>
      <c r="B22" s="25" t="s">
        <v>62</v>
      </c>
      <c r="C22" s="15">
        <v>0</v>
      </c>
      <c r="D22" s="15">
        <v>1</v>
      </c>
      <c r="E22" s="15">
        <v>2</v>
      </c>
      <c r="F22" s="15">
        <v>3</v>
      </c>
      <c r="G22" s="26"/>
      <c r="H22" s="12"/>
    </row>
    <row r="23" spans="2:9" ht="11.25">
      <c r="B23" s="17" t="s">
        <v>63</v>
      </c>
      <c r="C23" s="17"/>
      <c r="D23" s="18">
        <f>$H$23*D10</f>
        <v>120</v>
      </c>
      <c r="E23" s="18">
        <f>$H$23*E10</f>
        <v>120</v>
      </c>
      <c r="F23" s="36">
        <v>0</v>
      </c>
      <c r="G23" s="21" t="s">
        <v>3</v>
      </c>
      <c r="H23" s="88">
        <v>0.2</v>
      </c>
      <c r="I23" s="10"/>
    </row>
    <row r="24" spans="2:8" ht="11.25">
      <c r="B24" s="2" t="s">
        <v>64</v>
      </c>
      <c r="C24" s="146">
        <f>H24</f>
        <v>300</v>
      </c>
      <c r="D24" s="28">
        <f>C24-D15</f>
        <v>240</v>
      </c>
      <c r="E24" s="28">
        <f>D24-E15</f>
        <v>180</v>
      </c>
      <c r="F24" s="37">
        <v>0</v>
      </c>
      <c r="G24" s="21" t="s">
        <v>4</v>
      </c>
      <c r="H24" s="99">
        <v>300</v>
      </c>
    </row>
    <row r="25" spans="2:8" ht="11.25">
      <c r="B25" s="4" t="s">
        <v>65</v>
      </c>
      <c r="C25" s="20">
        <f>C24+C23</f>
        <v>300</v>
      </c>
      <c r="D25" s="20">
        <f>D24+D23</f>
        <v>360</v>
      </c>
      <c r="E25" s="20">
        <f>E24+E23</f>
        <v>300</v>
      </c>
      <c r="F25" s="20">
        <f>F24+F23</f>
        <v>0</v>
      </c>
      <c r="G25" s="22"/>
      <c r="H25" s="97"/>
    </row>
    <row r="26" ht="9" customHeight="1"/>
    <row r="27" spans="2:9" ht="11.25">
      <c r="B27" s="2" t="s">
        <v>66</v>
      </c>
      <c r="C27" s="145">
        <f>H27</f>
        <v>0</v>
      </c>
      <c r="D27" s="20">
        <f>C27</f>
        <v>0</v>
      </c>
      <c r="E27" s="20">
        <f>D27</f>
        <v>0</v>
      </c>
      <c r="F27" s="20">
        <f>E27</f>
        <v>0</v>
      </c>
      <c r="G27" s="22"/>
      <c r="H27" s="99">
        <v>0</v>
      </c>
      <c r="I27" s="38"/>
    </row>
    <row r="28" spans="2:7" ht="11.25">
      <c r="B28" s="2" t="s">
        <v>67</v>
      </c>
      <c r="C28" s="28">
        <f>C25-C27</f>
        <v>300</v>
      </c>
      <c r="D28" s="28">
        <f>C28+D20</f>
        <v>314</v>
      </c>
      <c r="E28" s="28">
        <f>D28+E20</f>
        <v>328</v>
      </c>
      <c r="F28" s="28">
        <f>E28+F20</f>
        <v>342</v>
      </c>
      <c r="G28" s="21" t="s">
        <v>5</v>
      </c>
    </row>
    <row r="29" spans="2:7" ht="11.25">
      <c r="B29" s="2" t="s">
        <v>68</v>
      </c>
      <c r="C29" s="20">
        <f>C27+C28</f>
        <v>300</v>
      </c>
      <c r="D29" s="20">
        <f>D27+D28</f>
        <v>314</v>
      </c>
      <c r="E29" s="20">
        <f>E27+E28</f>
        <v>328</v>
      </c>
      <c r="F29" s="20">
        <f>F27+F28</f>
        <v>342</v>
      </c>
      <c r="G29" s="22"/>
    </row>
    <row r="30" spans="4:7" ht="11.25">
      <c r="D30" s="20"/>
      <c r="E30" s="20"/>
      <c r="F30" s="20"/>
      <c r="G30" s="22"/>
    </row>
    <row r="31" spans="2:7" ht="11.25">
      <c r="B31" s="2" t="s">
        <v>69</v>
      </c>
      <c r="C31" s="20">
        <f>C29-C25</f>
        <v>0</v>
      </c>
      <c r="D31" s="20">
        <f>D29-D25</f>
        <v>-46</v>
      </c>
      <c r="E31" s="20">
        <f>E29-E25</f>
        <v>28</v>
      </c>
      <c r="F31" s="20">
        <f>F29-F25</f>
        <v>342</v>
      </c>
      <c r="G31" s="21" t="s">
        <v>6</v>
      </c>
    </row>
    <row r="32" spans="2:7" ht="11.25">
      <c r="B32" s="2" t="s">
        <v>70</v>
      </c>
      <c r="D32" s="20">
        <f>D31-C31</f>
        <v>-46</v>
      </c>
      <c r="E32" s="20">
        <f>E31-D31</f>
        <v>74</v>
      </c>
      <c r="F32" s="20">
        <f>F31-E31</f>
        <v>314</v>
      </c>
      <c r="G32" s="21" t="s">
        <v>19</v>
      </c>
    </row>
    <row r="33" spans="4:7" ht="11.25">
      <c r="D33" s="20"/>
      <c r="E33" s="20"/>
      <c r="F33" s="20"/>
      <c r="G33" s="21"/>
    </row>
    <row r="34" spans="1:9" ht="12" thickBot="1">
      <c r="A34" s="47"/>
      <c r="B34" s="13" t="s">
        <v>71</v>
      </c>
      <c r="C34" s="15">
        <v>0</v>
      </c>
      <c r="D34" s="15">
        <v>1</v>
      </c>
      <c r="E34" s="15">
        <v>2</v>
      </c>
      <c r="F34" s="15">
        <v>3</v>
      </c>
      <c r="G34" s="26"/>
      <c r="I34" s="20"/>
    </row>
    <row r="35" spans="2:9" ht="12" thickBot="1">
      <c r="B35" s="17" t="s">
        <v>16</v>
      </c>
      <c r="C35" s="17"/>
      <c r="D35" s="18">
        <f>D16</f>
        <v>20</v>
      </c>
      <c r="E35" s="18">
        <f>E16</f>
        <v>20</v>
      </c>
      <c r="F35" s="18">
        <f>F16</f>
        <v>20</v>
      </c>
      <c r="G35" s="22"/>
      <c r="I35" s="140"/>
    </row>
    <row r="36" spans="2:7" ht="11.25">
      <c r="B36" s="39" t="s">
        <v>72</v>
      </c>
      <c r="C36" s="28">
        <f>-C25</f>
        <v>-300</v>
      </c>
      <c r="D36" s="28">
        <f>C25-D25</f>
        <v>-60</v>
      </c>
      <c r="E36" s="28">
        <f>D25-E25</f>
        <v>60</v>
      </c>
      <c r="F36" s="28">
        <f>E25-F25</f>
        <v>300</v>
      </c>
      <c r="G36" s="40"/>
    </row>
    <row r="37" spans="2:9" ht="11.25">
      <c r="B37" s="41" t="s">
        <v>17</v>
      </c>
      <c r="C37" s="42">
        <f>SUM(C35:C36)</f>
        <v>-300</v>
      </c>
      <c r="D37" s="42">
        <f>SUM(D35:D36)</f>
        <v>-40</v>
      </c>
      <c r="E37" s="42">
        <f>SUM(E35:E36)</f>
        <v>80</v>
      </c>
      <c r="F37" s="42">
        <f>SUM(F35:F36)</f>
        <v>320</v>
      </c>
      <c r="G37" s="21" t="s">
        <v>20</v>
      </c>
      <c r="H37" s="98"/>
      <c r="I37" s="20"/>
    </row>
    <row r="38" ht="11.25">
      <c r="H38" s="12"/>
    </row>
    <row r="39" spans="2:10" ht="11.25">
      <c r="B39" s="43" t="s">
        <v>7</v>
      </c>
      <c r="C39" s="100">
        <f>IRR(C37:F37)</f>
        <v>0.06250478228487855</v>
      </c>
      <c r="D39" s="43" t="s">
        <v>73</v>
      </c>
      <c r="E39" s="66">
        <v>0.13</v>
      </c>
      <c r="F39" s="153">
        <f>NPV(E39,D37:F37)</f>
        <v>249.02955651027074</v>
      </c>
      <c r="G39" s="21" t="s">
        <v>21</v>
      </c>
      <c r="H39" s="2"/>
      <c r="I39" s="45" t="s">
        <v>82</v>
      </c>
      <c r="J39" s="144">
        <f>F39+C37</f>
        <v>-50.97044348972926</v>
      </c>
    </row>
    <row r="40" spans="2:7" ht="11.25">
      <c r="B40" s="10"/>
      <c r="C40" s="45"/>
      <c r="D40" s="46"/>
      <c r="F40" s="10"/>
      <c r="G40" s="26"/>
    </row>
    <row r="41" spans="1:7" ht="12" thickBot="1">
      <c r="A41" s="47"/>
      <c r="B41" s="25" t="s">
        <v>74</v>
      </c>
      <c r="C41" s="15">
        <v>0</v>
      </c>
      <c r="D41" s="15">
        <v>1</v>
      </c>
      <c r="E41" s="15">
        <v>2</v>
      </c>
      <c r="F41" s="15">
        <v>3</v>
      </c>
      <c r="G41" s="21" t="s">
        <v>22</v>
      </c>
    </row>
    <row r="42" spans="1:7" ht="11.25">
      <c r="A42" s="47"/>
      <c r="B42" s="39" t="s">
        <v>0</v>
      </c>
      <c r="C42" s="17"/>
      <c r="D42" s="18">
        <f>D14</f>
        <v>80</v>
      </c>
      <c r="E42" s="18">
        <f>E14</f>
        <v>80</v>
      </c>
      <c r="F42" s="18">
        <f>F14</f>
        <v>80</v>
      </c>
      <c r="G42" s="22"/>
    </row>
    <row r="43" spans="2:7" ht="11.25">
      <c r="B43" s="2" t="s">
        <v>75</v>
      </c>
      <c r="D43" s="20">
        <f>C23-D23</f>
        <v>-120</v>
      </c>
      <c r="E43" s="20">
        <f>D23-E23</f>
        <v>0</v>
      </c>
      <c r="F43" s="20">
        <f>E23-F23</f>
        <v>120</v>
      </c>
      <c r="G43" s="22"/>
    </row>
    <row r="44" spans="2:7" ht="11.25">
      <c r="B44" s="5" t="s">
        <v>78</v>
      </c>
      <c r="C44" s="28">
        <f>-C24</f>
        <v>-300</v>
      </c>
      <c r="D44" s="28">
        <v>0</v>
      </c>
      <c r="E44" s="28">
        <v>0</v>
      </c>
      <c r="F44" s="28">
        <v>120</v>
      </c>
      <c r="G44" s="22"/>
    </row>
    <row r="45" spans="2:7" ht="11.25">
      <c r="B45" s="4" t="s">
        <v>17</v>
      </c>
      <c r="C45" s="20">
        <f>SUM(C42:C44)</f>
        <v>-300</v>
      </c>
      <c r="D45" s="20">
        <f>SUM(D42:D44)</f>
        <v>-40</v>
      </c>
      <c r="E45" s="20">
        <f>SUM(E42:E44)</f>
        <v>80</v>
      </c>
      <c r="F45" s="20">
        <f>SUM(F42:F44)</f>
        <v>320</v>
      </c>
      <c r="G45" s="22"/>
    </row>
    <row r="46" spans="2:7" ht="11.25">
      <c r="B46" s="4"/>
      <c r="C46" s="20"/>
      <c r="D46" s="20"/>
      <c r="E46" s="20"/>
      <c r="F46" s="20"/>
      <c r="G46" s="22"/>
    </row>
    <row r="47" spans="1:7" ht="12" thickBot="1">
      <c r="A47" s="47"/>
      <c r="B47" s="25" t="s">
        <v>76</v>
      </c>
      <c r="C47" s="15">
        <v>0</v>
      </c>
      <c r="D47" s="15">
        <v>1</v>
      </c>
      <c r="E47" s="15">
        <v>2</v>
      </c>
      <c r="F47" s="15">
        <v>3</v>
      </c>
      <c r="G47" s="26"/>
    </row>
    <row r="48" spans="1:7" ht="11.25">
      <c r="A48" s="47"/>
      <c r="B48" s="17" t="s">
        <v>18</v>
      </c>
      <c r="C48" s="18">
        <f>C35*0.7</f>
        <v>0</v>
      </c>
      <c r="D48" s="18">
        <f>D35*0.7</f>
        <v>14</v>
      </c>
      <c r="E48" s="18">
        <f>E35*0.7</f>
        <v>14</v>
      </c>
      <c r="F48" s="18">
        <f>F35*0.7</f>
        <v>14</v>
      </c>
      <c r="G48" s="21" t="s">
        <v>23</v>
      </c>
    </row>
    <row r="49" spans="1:7" ht="11.25">
      <c r="A49" s="47"/>
      <c r="B49" s="2" t="s">
        <v>79</v>
      </c>
      <c r="C49" s="28">
        <f>C36</f>
        <v>-300</v>
      </c>
      <c r="D49" s="28">
        <f>D36</f>
        <v>-60</v>
      </c>
      <c r="E49" s="28">
        <f>E36</f>
        <v>60</v>
      </c>
      <c r="F49" s="28">
        <f>F36</f>
        <v>300</v>
      </c>
      <c r="G49" s="21"/>
    </row>
    <row r="50" spans="1:7" ht="11.25">
      <c r="A50" s="47"/>
      <c r="B50" s="41" t="s">
        <v>76</v>
      </c>
      <c r="C50" s="42">
        <f>SUM(C48:C49)</f>
        <v>-300</v>
      </c>
      <c r="D50" s="42">
        <f>SUM(D48:D49)</f>
        <v>-46</v>
      </c>
      <c r="E50" s="42">
        <f>SUM(E48:E49)</f>
        <v>74</v>
      </c>
      <c r="F50" s="42">
        <f>SUM(F48:F49)</f>
        <v>314</v>
      </c>
      <c r="G50" s="21" t="s">
        <v>24</v>
      </c>
    </row>
    <row r="51" spans="3:7" ht="11.25">
      <c r="C51" s="20"/>
      <c r="D51" s="20"/>
      <c r="E51" s="20"/>
      <c r="F51" s="20"/>
      <c r="G51" s="22"/>
    </row>
    <row r="52" spans="2:10" ht="11.25">
      <c r="B52" s="43" t="s">
        <v>7</v>
      </c>
      <c r="C52" s="100">
        <f>IRR(C50:F50)</f>
        <v>0.04375167062927954</v>
      </c>
      <c r="D52" s="43" t="s">
        <v>73</v>
      </c>
      <c r="E52" s="66">
        <v>0.1</v>
      </c>
      <c r="F52" s="153">
        <f>NPV(E52,D50:F50)</f>
        <v>255.25169045830197</v>
      </c>
      <c r="G52" s="21" t="s">
        <v>25</v>
      </c>
      <c r="I52" s="45" t="s">
        <v>82</v>
      </c>
      <c r="J52" s="144">
        <f>F52+C50</f>
        <v>-44.748309541698035</v>
      </c>
    </row>
    <row r="53" spans="2:7" ht="11.25">
      <c r="B53" s="43"/>
      <c r="C53" s="48"/>
      <c r="D53" s="43"/>
      <c r="E53" s="44"/>
      <c r="F53" s="49"/>
      <c r="G53" s="21"/>
    </row>
    <row r="54" spans="1:7" ht="12" thickBot="1">
      <c r="A54" s="47"/>
      <c r="B54" s="13" t="s">
        <v>77</v>
      </c>
      <c r="C54" s="15">
        <v>0</v>
      </c>
      <c r="D54" s="15">
        <v>1</v>
      </c>
      <c r="E54" s="15">
        <v>2</v>
      </c>
      <c r="F54" s="15">
        <v>3</v>
      </c>
      <c r="G54" s="26"/>
    </row>
    <row r="55" spans="1:7" ht="11.25">
      <c r="A55" s="47"/>
      <c r="B55" s="17" t="s">
        <v>61</v>
      </c>
      <c r="D55" s="18">
        <f>D20</f>
        <v>14</v>
      </c>
      <c r="E55" s="18">
        <f>E20</f>
        <v>14</v>
      </c>
      <c r="F55" s="18">
        <f>F20</f>
        <v>14</v>
      </c>
      <c r="G55" s="18"/>
    </row>
    <row r="56" spans="1:7" ht="11.25">
      <c r="A56" s="47"/>
      <c r="B56" s="2" t="s">
        <v>79</v>
      </c>
      <c r="C56" s="18">
        <f>C36</f>
        <v>-300</v>
      </c>
      <c r="D56" s="18">
        <f>C25-D25</f>
        <v>-60</v>
      </c>
      <c r="E56" s="18">
        <f>D25-E25</f>
        <v>60</v>
      </c>
      <c r="F56" s="18">
        <f>E25-F25</f>
        <v>300</v>
      </c>
      <c r="G56" s="21"/>
    </row>
    <row r="57" spans="1:7" ht="11.25">
      <c r="A57" s="47"/>
      <c r="B57" s="2" t="s">
        <v>80</v>
      </c>
      <c r="C57" s="28">
        <f>C27</f>
        <v>0</v>
      </c>
      <c r="D57" s="28">
        <f>C27-D27</f>
        <v>0</v>
      </c>
      <c r="E57" s="28">
        <f>D27-E27</f>
        <v>0</v>
      </c>
      <c r="F57" s="28">
        <f>E27-F27</f>
        <v>0</v>
      </c>
      <c r="G57" s="22"/>
    </row>
    <row r="58" spans="1:7" ht="11.25">
      <c r="A58" s="47"/>
      <c r="B58" s="103" t="s">
        <v>81</v>
      </c>
      <c r="C58" s="42">
        <f>SUM(C55:C57)</f>
        <v>-300</v>
      </c>
      <c r="D58" s="42">
        <f>SUM(D55:D57)</f>
        <v>-46</v>
      </c>
      <c r="E58" s="42">
        <f>SUM(E55:E57)</f>
        <v>74</v>
      </c>
      <c r="F58" s="42">
        <f>SUM(F55:F57)</f>
        <v>314</v>
      </c>
      <c r="G58" s="21" t="s">
        <v>26</v>
      </c>
    </row>
    <row r="59" spans="3:7" ht="11.25">
      <c r="C59" s="20"/>
      <c r="D59" s="20"/>
      <c r="E59" s="20"/>
      <c r="F59" s="20"/>
      <c r="G59" s="22"/>
    </row>
    <row r="60" spans="2:10" ht="11.25">
      <c r="B60" s="43" t="s">
        <v>7</v>
      </c>
      <c r="C60" s="100">
        <f>IRR(C58:F58)</f>
        <v>0.04375167062927954</v>
      </c>
      <c r="D60" s="43" t="s">
        <v>73</v>
      </c>
      <c r="E60" s="66">
        <v>0.1</v>
      </c>
      <c r="F60" s="153">
        <f>NPV(E60,D58:F58)</f>
        <v>255.25169045830197</v>
      </c>
      <c r="G60" s="21" t="s">
        <v>27</v>
      </c>
      <c r="I60" s="45" t="s">
        <v>82</v>
      </c>
      <c r="J60" s="144">
        <f>F60+C58</f>
        <v>-44.748309541698035</v>
      </c>
    </row>
    <row r="61" spans="2:7" ht="11.25">
      <c r="B61" s="43"/>
      <c r="C61" s="48"/>
      <c r="D61" s="43"/>
      <c r="E61" s="44"/>
      <c r="F61" s="49"/>
      <c r="G61" s="21"/>
    </row>
    <row r="62" spans="1:8" ht="11.25">
      <c r="A62" s="47"/>
      <c r="H62" s="12"/>
    </row>
    <row r="64" spans="8:10" ht="11.25">
      <c r="H64" s="68"/>
      <c r="I64" s="17"/>
      <c r="J64" s="17"/>
    </row>
    <row r="65" spans="2:10" ht="12" thickBot="1">
      <c r="B65" s="51" t="s">
        <v>8</v>
      </c>
      <c r="C65" s="26"/>
      <c r="D65" s="15">
        <v>1</v>
      </c>
      <c r="E65" s="15">
        <v>2</v>
      </c>
      <c r="F65" s="15">
        <v>3</v>
      </c>
      <c r="G65" s="26"/>
      <c r="H65" s="71"/>
      <c r="I65" s="53"/>
      <c r="J65" s="17"/>
    </row>
    <row r="66" spans="2:10" ht="11.25">
      <c r="B66" s="2" t="s">
        <v>9</v>
      </c>
      <c r="D66" s="29">
        <f>D14/D25</f>
        <v>0.2222222222222222</v>
      </c>
      <c r="E66" s="29">
        <f>E14/E25</f>
        <v>0.26666666666666666</v>
      </c>
      <c r="F66" s="52" t="s">
        <v>33</v>
      </c>
      <c r="G66" s="21" t="s">
        <v>29</v>
      </c>
      <c r="H66" s="68"/>
      <c r="I66" s="17"/>
      <c r="J66" s="17"/>
    </row>
    <row r="67" spans="2:10" ht="11.25">
      <c r="B67" s="2" t="s">
        <v>28</v>
      </c>
      <c r="D67" s="29">
        <f>D16/D25</f>
        <v>0.05555555555555555</v>
      </c>
      <c r="E67" s="29">
        <f>E16/E25</f>
        <v>0.06666666666666667</v>
      </c>
      <c r="F67" s="52" t="s">
        <v>33</v>
      </c>
      <c r="G67" s="21" t="s">
        <v>30</v>
      </c>
      <c r="H67" s="68"/>
      <c r="I67" s="17"/>
      <c r="J67" s="54"/>
    </row>
    <row r="68" spans="2:7" ht="11.25">
      <c r="B68" s="4" t="s">
        <v>31</v>
      </c>
      <c r="D68" s="29">
        <f>D20/C28</f>
        <v>0.04666666666666667</v>
      </c>
      <c r="E68" s="29">
        <f>E20/D28</f>
        <v>0.044585987261146494</v>
      </c>
      <c r="F68" s="52">
        <f>F20/E28</f>
        <v>0.042682926829268296</v>
      </c>
      <c r="G68" s="21" t="s">
        <v>32</v>
      </c>
    </row>
    <row r="69" ht="11.25">
      <c r="B69" s="51"/>
    </row>
    <row r="70" ht="16.5" customHeight="1">
      <c r="B70" s="4"/>
    </row>
    <row r="71" ht="16.5" customHeight="1">
      <c r="B71" s="4"/>
    </row>
    <row r="72" ht="16.5" customHeight="1">
      <c r="B72" s="5"/>
    </row>
    <row r="73" ht="16.5" customHeight="1">
      <c r="B73" s="5"/>
    </row>
    <row r="74" ht="16.5" customHeight="1"/>
    <row r="75" ht="16.5" customHeight="1"/>
    <row r="76" ht="16.5" customHeight="1">
      <c r="B76" s="4"/>
    </row>
    <row r="77" ht="16.5" customHeight="1"/>
    <row r="78" ht="16.5" customHeight="1"/>
    <row r="79" ht="16.5" customHeight="1">
      <c r="B79" s="4"/>
    </row>
    <row r="80" ht="16.5" customHeight="1">
      <c r="H80" s="60"/>
    </row>
    <row r="81" spans="2:8" ht="16.5" customHeight="1">
      <c r="B81" s="5"/>
      <c r="H81" s="60"/>
    </row>
    <row r="82" spans="2:8" ht="16.5" customHeight="1">
      <c r="B82" s="4"/>
      <c r="H82" s="60"/>
    </row>
    <row r="83" spans="2:8" ht="16.5" customHeight="1">
      <c r="B83" s="5"/>
      <c r="H83" s="60"/>
    </row>
    <row r="84" spans="2:8" ht="16.5" customHeight="1">
      <c r="B84" s="4"/>
      <c r="H84" s="60"/>
    </row>
    <row r="85" ht="16.5" customHeight="1">
      <c r="B85" s="4"/>
    </row>
    <row r="86" ht="16.5" customHeight="1">
      <c r="B86" s="5"/>
    </row>
    <row r="87" ht="16.5" customHeight="1">
      <c r="B87" s="4"/>
    </row>
    <row r="88" ht="16.5" customHeight="1">
      <c r="B88" s="4"/>
    </row>
    <row r="89" ht="16.5" customHeight="1"/>
    <row r="90" ht="16.5" customHeight="1">
      <c r="B90" s="5"/>
    </row>
    <row r="91" ht="16.5" customHeight="1"/>
    <row r="92" ht="16.5" customHeight="1">
      <c r="B92" s="5"/>
    </row>
    <row r="93" ht="16.5" customHeight="1"/>
    <row r="94" ht="16.5" customHeight="1">
      <c r="B94" s="55"/>
    </row>
    <row r="95" ht="16.5" customHeight="1">
      <c r="B95" s="4"/>
    </row>
    <row r="96" ht="11.25">
      <c r="B96" s="5"/>
    </row>
    <row r="98" ht="11.25">
      <c r="G98" s="2"/>
    </row>
    <row r="99" spans="7:9" ht="11.25">
      <c r="G99" s="2"/>
      <c r="I99" s="10"/>
    </row>
    <row r="100" ht="12" customHeight="1">
      <c r="B100" s="10" t="s">
        <v>10</v>
      </c>
    </row>
    <row r="101" spans="2:7" ht="12" customHeight="1">
      <c r="B101" s="2" t="s">
        <v>11</v>
      </c>
      <c r="C101" s="10">
        <v>60</v>
      </c>
      <c r="D101" s="2">
        <f aca="true" t="shared" si="0" ref="D101:E103">C101</f>
        <v>60</v>
      </c>
      <c r="E101" s="2">
        <f t="shared" si="0"/>
        <v>60</v>
      </c>
      <c r="F101" s="56" t="s">
        <v>12</v>
      </c>
      <c r="G101" s="57"/>
    </row>
    <row r="102" spans="2:7" ht="11.25">
      <c r="B102" s="2" t="s">
        <v>13</v>
      </c>
      <c r="C102" s="10">
        <v>10</v>
      </c>
      <c r="D102" s="2">
        <f t="shared" si="0"/>
        <v>10</v>
      </c>
      <c r="E102" s="2">
        <f t="shared" si="0"/>
        <v>10</v>
      </c>
      <c r="F102" s="58">
        <f>(C101+C102*0.85-C103*0.85)/365</f>
        <v>0.1178082191780822</v>
      </c>
      <c r="G102" s="59"/>
    </row>
    <row r="103" spans="2:5" ht="11.25">
      <c r="B103" s="2" t="s">
        <v>14</v>
      </c>
      <c r="C103" s="10">
        <v>30</v>
      </c>
      <c r="D103" s="2">
        <f t="shared" si="0"/>
        <v>30</v>
      </c>
      <c r="E103" s="2">
        <f t="shared" si="0"/>
        <v>30</v>
      </c>
    </row>
  </sheetData>
  <sheetProtection/>
  <printOptions headings="1" horizontalCentered="1" verticalCentered="1"/>
  <pageMargins left="0.7480314960629921" right="0.35433070866141736" top="0.95" bottom="0.81" header="0" footer="0"/>
  <pageSetup horizontalDpi="200" verticalDpi="200" orientation="portrait" paperSize="9" scale="96" r:id="rId2"/>
  <headerFooter alignWithMargins="0">
    <oddFooter>&amp;CPage &amp;P</oddFooter>
  </headerFooter>
  <rowBreaks count="2" manualBreakCount="2">
    <brk id="40" max="255" man="1"/>
    <brk id="97" max="6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6"/>
  <sheetViews>
    <sheetView view="pageBreakPreview" zoomScale="160" zoomScaleNormal="160" zoomScaleSheetLayoutView="160" workbookViewId="0" topLeftCell="A13">
      <selection activeCell="I34" sqref="I34"/>
    </sheetView>
  </sheetViews>
  <sheetFormatPr defaultColWidth="11.57421875" defaultRowHeight="12.75"/>
  <cols>
    <col min="1" max="1" width="2.57421875" style="60" customWidth="1"/>
    <col min="2" max="2" width="24.57421875" style="2" customWidth="1"/>
    <col min="3" max="3" width="7.140625" style="2" customWidth="1"/>
    <col min="4" max="6" width="8.57421875" style="2" customWidth="1"/>
    <col min="7" max="7" width="10.421875" style="3" customWidth="1"/>
    <col min="8" max="8" width="8.57421875" style="2" customWidth="1"/>
    <col min="9" max="9" width="12.57421875" style="2" customWidth="1"/>
    <col min="10" max="10" width="12.140625" style="2" customWidth="1"/>
    <col min="11" max="12" width="7.57421875" style="2" customWidth="1"/>
    <col min="13" max="16384" width="11.57421875" style="2" customWidth="1"/>
  </cols>
  <sheetData>
    <row r="1" ht="15">
      <c r="D1" s="1" t="s">
        <v>94</v>
      </c>
    </row>
    <row r="3" spans="2:10" ht="12" thickBot="1">
      <c r="B3" s="13" t="s">
        <v>44</v>
      </c>
      <c r="C3" s="14"/>
      <c r="D3" s="15">
        <v>1</v>
      </c>
      <c r="E3" s="15">
        <v>2</v>
      </c>
      <c r="F3" s="15">
        <v>3</v>
      </c>
      <c r="G3" s="79" t="s">
        <v>49</v>
      </c>
      <c r="H3" s="147"/>
      <c r="I3" s="17"/>
      <c r="J3" s="17"/>
    </row>
    <row r="4" spans="2:10" ht="11.25">
      <c r="B4" s="2" t="s">
        <v>45</v>
      </c>
      <c r="C4" s="18"/>
      <c r="D4" s="62">
        <v>60000</v>
      </c>
      <c r="E4" s="20">
        <f aca="true" t="shared" si="0" ref="E4:F6">D4</f>
        <v>60000</v>
      </c>
      <c r="F4" s="20">
        <f t="shared" si="0"/>
        <v>60000</v>
      </c>
      <c r="G4" s="21" t="s">
        <v>2</v>
      </c>
      <c r="H4" s="16"/>
      <c r="I4" s="17"/>
      <c r="J4" s="17"/>
    </row>
    <row r="5" spans="2:10" ht="11.25">
      <c r="B5" s="2" t="s">
        <v>46</v>
      </c>
      <c r="C5" s="18"/>
      <c r="D5" s="62">
        <v>10</v>
      </c>
      <c r="E5" s="20">
        <f t="shared" si="0"/>
        <v>10</v>
      </c>
      <c r="F5" s="20">
        <f t="shared" si="0"/>
        <v>10</v>
      </c>
      <c r="G5" s="22"/>
      <c r="H5" s="16"/>
      <c r="I5" s="17"/>
      <c r="J5" s="17"/>
    </row>
    <row r="6" spans="2:10" ht="11.25">
      <c r="B6" s="2" t="s">
        <v>47</v>
      </c>
      <c r="C6" s="17"/>
      <c r="D6" s="63">
        <v>9.5</v>
      </c>
      <c r="E6" s="23">
        <f t="shared" si="0"/>
        <v>9.5</v>
      </c>
      <c r="F6" s="23">
        <f t="shared" si="0"/>
        <v>9.5</v>
      </c>
      <c r="G6" s="24"/>
      <c r="H6" s="17"/>
      <c r="I6" s="17"/>
      <c r="J6" s="17"/>
    </row>
    <row r="7" spans="3:7" ht="11.25">
      <c r="C7" s="17"/>
      <c r="D7" s="10"/>
      <c r="E7" s="23"/>
      <c r="F7" s="23"/>
      <c r="G7" s="24"/>
    </row>
    <row r="8" spans="1:8" ht="18.75" customHeight="1" thickBot="1">
      <c r="A8" s="47"/>
      <c r="B8" s="25" t="s">
        <v>52</v>
      </c>
      <c r="C8" s="25"/>
      <c r="D8" s="15">
        <v>1</v>
      </c>
      <c r="E8" s="15">
        <v>2</v>
      </c>
      <c r="F8" s="15">
        <v>3</v>
      </c>
      <c r="G8" s="26"/>
      <c r="H8" s="10"/>
    </row>
    <row r="9" spans="2:9" ht="11.25">
      <c r="B9" s="2" t="s">
        <v>53</v>
      </c>
      <c r="C9" s="18"/>
      <c r="D9" s="20"/>
      <c r="E9" s="20"/>
      <c r="F9" s="20"/>
      <c r="G9" s="21"/>
      <c r="H9" s="10"/>
      <c r="I9" s="29"/>
    </row>
    <row r="10" spans="2:7" ht="11.25">
      <c r="B10" s="2" t="s">
        <v>54</v>
      </c>
      <c r="C10" s="17"/>
      <c r="D10" s="28"/>
      <c r="E10" s="28"/>
      <c r="F10" s="28"/>
      <c r="G10" s="22"/>
    </row>
    <row r="11" spans="2:9" ht="11.25">
      <c r="B11" s="2" t="s">
        <v>55</v>
      </c>
      <c r="C11" s="18"/>
      <c r="D11" s="20"/>
      <c r="E11" s="20"/>
      <c r="F11" s="20"/>
      <c r="G11" s="22"/>
      <c r="I11" s="29"/>
    </row>
    <row r="12" spans="2:9" ht="11.25">
      <c r="B12" s="2" t="s">
        <v>56</v>
      </c>
      <c r="C12" s="17"/>
      <c r="D12" s="64">
        <v>20</v>
      </c>
      <c r="E12" s="30">
        <f>D12</f>
        <v>20</v>
      </c>
      <c r="F12" s="30">
        <f>E12</f>
        <v>20</v>
      </c>
      <c r="G12" s="21" t="s">
        <v>3</v>
      </c>
      <c r="H12" s="12"/>
      <c r="I12" s="29"/>
    </row>
    <row r="13" spans="2:7" ht="11.25">
      <c r="B13" s="31" t="s">
        <v>0</v>
      </c>
      <c r="C13" s="32"/>
      <c r="D13" s="20"/>
      <c r="E13" s="20"/>
      <c r="F13" s="20"/>
      <c r="G13" s="22"/>
    </row>
    <row r="14" spans="2:7" ht="11.25">
      <c r="B14" s="2" t="s">
        <v>57</v>
      </c>
      <c r="C14" s="17"/>
      <c r="D14" s="33"/>
      <c r="E14" s="33"/>
      <c r="F14" s="33"/>
      <c r="G14" s="21" t="s">
        <v>4</v>
      </c>
    </row>
    <row r="15" spans="2:9" ht="11.25">
      <c r="B15" s="10" t="s">
        <v>16</v>
      </c>
      <c r="C15" s="34"/>
      <c r="D15" s="20"/>
      <c r="E15" s="20"/>
      <c r="F15" s="20"/>
      <c r="G15" s="22"/>
      <c r="I15" s="29"/>
    </row>
    <row r="16" spans="2:9" ht="11.25">
      <c r="B16" s="2" t="s">
        <v>58</v>
      </c>
      <c r="C16" s="17"/>
      <c r="D16" s="35"/>
      <c r="E16" s="33"/>
      <c r="F16" s="33"/>
      <c r="I16" s="29"/>
    </row>
    <row r="17" spans="2:9" ht="11.25">
      <c r="B17" s="2" t="s">
        <v>59</v>
      </c>
      <c r="C17" s="17"/>
      <c r="D17" s="20"/>
      <c r="E17" s="20"/>
      <c r="F17" s="20"/>
      <c r="G17" s="22"/>
      <c r="I17" s="29"/>
    </row>
    <row r="18" spans="2:9" ht="11.25">
      <c r="B18" s="2" t="s">
        <v>60</v>
      </c>
      <c r="C18" s="17"/>
      <c r="D18" s="35"/>
      <c r="E18" s="33"/>
      <c r="F18" s="33"/>
      <c r="I18" s="29"/>
    </row>
    <row r="19" spans="2:9" ht="11.25">
      <c r="B19" s="10" t="s">
        <v>61</v>
      </c>
      <c r="C19" s="17"/>
      <c r="D19" s="20"/>
      <c r="E19" s="20"/>
      <c r="F19" s="20"/>
      <c r="G19" s="22"/>
      <c r="I19" s="27"/>
    </row>
    <row r="20" spans="2:9" ht="11.25">
      <c r="B20" s="10"/>
      <c r="C20" s="17"/>
      <c r="D20" s="20"/>
      <c r="E20" s="20"/>
      <c r="F20" s="20"/>
      <c r="G20" s="22"/>
      <c r="I20" s="27"/>
    </row>
    <row r="21" spans="1:8" ht="17.25" customHeight="1" thickBot="1">
      <c r="A21" s="47"/>
      <c r="B21" s="25" t="s">
        <v>62</v>
      </c>
      <c r="C21" s="15">
        <v>0</v>
      </c>
      <c r="D21" s="15">
        <v>1</v>
      </c>
      <c r="E21" s="15">
        <v>2</v>
      </c>
      <c r="F21" s="15">
        <v>3</v>
      </c>
      <c r="G21" s="26"/>
      <c r="H21" s="10"/>
    </row>
    <row r="22" spans="2:9" ht="11.25">
      <c r="B22" s="17" t="s">
        <v>63</v>
      </c>
      <c r="C22" s="17"/>
      <c r="D22" s="18"/>
      <c r="E22" s="18"/>
      <c r="F22" s="36"/>
      <c r="G22" s="21" t="s">
        <v>5</v>
      </c>
      <c r="H22" s="88">
        <v>0.2</v>
      </c>
      <c r="I22" s="10" t="s">
        <v>98</v>
      </c>
    </row>
    <row r="23" spans="2:7" ht="11.25">
      <c r="B23" s="2" t="s">
        <v>64</v>
      </c>
      <c r="C23" s="65">
        <v>0</v>
      </c>
      <c r="D23" s="28"/>
      <c r="E23" s="28"/>
      <c r="F23" s="37"/>
      <c r="G23" s="21" t="s">
        <v>4</v>
      </c>
    </row>
    <row r="24" spans="2:8" ht="11.25">
      <c r="B24" s="4" t="s">
        <v>65</v>
      </c>
      <c r="C24" s="20"/>
      <c r="D24" s="20"/>
      <c r="E24" s="20"/>
      <c r="F24" s="20"/>
      <c r="G24" s="22"/>
      <c r="H24" s="27"/>
    </row>
    <row r="25" ht="9" customHeight="1"/>
    <row r="26" spans="2:9" ht="11.25">
      <c r="B26" s="2" t="s">
        <v>66</v>
      </c>
      <c r="C26" s="10"/>
      <c r="D26" s="20"/>
      <c r="E26" s="20"/>
      <c r="F26" s="20"/>
      <c r="G26" s="22"/>
      <c r="I26" s="38"/>
    </row>
    <row r="27" spans="2:7" ht="11.25">
      <c r="B27" s="2" t="s">
        <v>67</v>
      </c>
      <c r="C27" s="28"/>
      <c r="D27" s="28"/>
      <c r="E27" s="28"/>
      <c r="F27" s="28"/>
      <c r="G27" s="21" t="s">
        <v>5</v>
      </c>
    </row>
    <row r="28" spans="2:7" ht="11.25">
      <c r="B28" s="2" t="s">
        <v>68</v>
      </c>
      <c r="C28" s="20"/>
      <c r="D28" s="20"/>
      <c r="E28" s="20"/>
      <c r="F28" s="20"/>
      <c r="G28" s="22"/>
    </row>
    <row r="29" spans="4:7" ht="11.25">
      <c r="D29" s="20"/>
      <c r="E29" s="20"/>
      <c r="F29" s="20"/>
      <c r="G29" s="22"/>
    </row>
    <row r="30" spans="1:7" ht="12" thickBot="1">
      <c r="A30" s="47"/>
      <c r="B30" s="13" t="s">
        <v>71</v>
      </c>
      <c r="C30" s="15">
        <v>0</v>
      </c>
      <c r="D30" s="15">
        <v>1</v>
      </c>
      <c r="E30" s="15">
        <v>2</v>
      </c>
      <c r="F30" s="15">
        <v>3</v>
      </c>
      <c r="G30" s="26"/>
    </row>
    <row r="31" spans="2:7" ht="11.25">
      <c r="B31" s="17" t="s">
        <v>16</v>
      </c>
      <c r="C31" s="17"/>
      <c r="D31" s="18"/>
      <c r="E31" s="18"/>
      <c r="F31" s="18"/>
      <c r="G31" s="22"/>
    </row>
    <row r="32" spans="2:7" ht="11.25">
      <c r="B32" s="39" t="s">
        <v>72</v>
      </c>
      <c r="C32" s="28"/>
      <c r="D32" s="28"/>
      <c r="E32" s="28"/>
      <c r="F32" s="28"/>
      <c r="G32" s="40"/>
    </row>
    <row r="33" spans="2:9" ht="11.25">
      <c r="B33" s="41" t="s">
        <v>17</v>
      </c>
      <c r="C33" s="42"/>
      <c r="D33" s="42"/>
      <c r="E33" s="42"/>
      <c r="F33" s="42"/>
      <c r="G33" s="21"/>
      <c r="H33" s="19"/>
      <c r="I33" s="20"/>
    </row>
    <row r="34" ht="11.25">
      <c r="H34" s="10"/>
    </row>
    <row r="35" spans="2:9" ht="15" customHeight="1">
      <c r="B35" s="43" t="s">
        <v>95</v>
      </c>
      <c r="C35" s="89" t="e">
        <f>IRR(C33:F33)</f>
        <v>#NUM!</v>
      </c>
      <c r="D35" s="43" t="s">
        <v>97</v>
      </c>
      <c r="E35" s="66">
        <v>0.13</v>
      </c>
      <c r="F35" s="153">
        <f>NPV(E35,D33:F33)+C33</f>
        <v>0</v>
      </c>
      <c r="G35" s="21"/>
      <c r="H35" s="91"/>
      <c r="I35" s="92"/>
    </row>
    <row r="36" spans="2:9" ht="15" customHeight="1">
      <c r="B36" s="43" t="s">
        <v>96</v>
      </c>
      <c r="C36" s="89"/>
      <c r="D36" s="43" t="s">
        <v>97</v>
      </c>
      <c r="E36" s="66">
        <v>0.13</v>
      </c>
      <c r="F36" s="153"/>
      <c r="G36" s="21"/>
      <c r="H36" s="141" t="s">
        <v>99</v>
      </c>
      <c r="I36" s="92"/>
    </row>
    <row r="37" spans="2:9" ht="11.25">
      <c r="B37" s="43"/>
      <c r="C37" s="44"/>
      <c r="D37" s="43"/>
      <c r="E37" s="44"/>
      <c r="F37" s="90"/>
      <c r="G37" s="21"/>
      <c r="H37" s="91"/>
      <c r="I37" s="10"/>
    </row>
    <row r="38" spans="2:7" ht="11.25">
      <c r="B38" s="10"/>
      <c r="C38" s="45"/>
      <c r="D38" s="46"/>
      <c r="F38" s="10"/>
      <c r="G38" s="26"/>
    </row>
    <row r="39" spans="4:10" ht="11.25">
      <c r="D39" s="29"/>
      <c r="E39" s="29"/>
      <c r="F39" s="52"/>
      <c r="G39" s="21"/>
      <c r="H39" s="17"/>
      <c r="I39" s="17"/>
      <c r="J39" s="17"/>
    </row>
    <row r="40" spans="2:10" ht="11.25">
      <c r="B40" s="3"/>
      <c r="G40" s="21"/>
      <c r="H40" s="17"/>
      <c r="I40" s="17"/>
      <c r="J40" s="54"/>
    </row>
    <row r="41" spans="2:6" ht="11.25">
      <c r="B41" s="3"/>
      <c r="C41" s="17"/>
      <c r="D41" s="17"/>
      <c r="E41" s="17"/>
      <c r="F41" s="17"/>
    </row>
    <row r="42" ht="11.25">
      <c r="B42" s="26"/>
    </row>
    <row r="43" ht="16.5" customHeight="1">
      <c r="B43" s="133"/>
    </row>
    <row r="44" ht="16.5" customHeight="1">
      <c r="B44" s="133"/>
    </row>
    <row r="45" ht="16.5" customHeight="1">
      <c r="B45" s="5"/>
    </row>
    <row r="46" ht="16.5" customHeight="1">
      <c r="B46" s="5"/>
    </row>
    <row r="47" ht="16.5" customHeight="1"/>
    <row r="48" ht="16.5" customHeight="1"/>
    <row r="49" ht="16.5" customHeight="1">
      <c r="B49" s="4"/>
    </row>
    <row r="50" ht="16.5" customHeight="1"/>
    <row r="51" ht="16.5" customHeight="1"/>
    <row r="52" ht="16.5" customHeight="1">
      <c r="B52" s="4"/>
    </row>
    <row r="53" ht="16.5" customHeight="1">
      <c r="H53" s="61"/>
    </row>
    <row r="54" spans="2:8" ht="16.5" customHeight="1">
      <c r="B54" s="5"/>
      <c r="H54" s="61"/>
    </row>
    <row r="55" spans="2:8" ht="16.5" customHeight="1">
      <c r="B55" s="4"/>
      <c r="H55" s="61"/>
    </row>
    <row r="56" spans="2:8" ht="16.5" customHeight="1">
      <c r="B56" s="5"/>
      <c r="H56" s="61"/>
    </row>
    <row r="57" spans="2:8" ht="16.5" customHeight="1">
      <c r="B57" s="4"/>
      <c r="H57" s="61"/>
    </row>
    <row r="58" ht="16.5" customHeight="1">
      <c r="B58" s="4"/>
    </row>
    <row r="59" ht="16.5" customHeight="1">
      <c r="B59" s="5"/>
    </row>
    <row r="60" ht="16.5" customHeight="1">
      <c r="B60" s="4"/>
    </row>
    <row r="61" ht="16.5" customHeight="1">
      <c r="B61" s="4"/>
    </row>
    <row r="62" ht="16.5" customHeight="1"/>
    <row r="63" ht="16.5" customHeight="1">
      <c r="B63" s="5"/>
    </row>
    <row r="64" ht="16.5" customHeight="1"/>
    <row r="65" ht="16.5" customHeight="1">
      <c r="B65" s="5"/>
    </row>
    <row r="66" ht="16.5" customHeight="1"/>
    <row r="67" ht="16.5" customHeight="1">
      <c r="B67" s="55"/>
    </row>
    <row r="68" ht="16.5" customHeight="1">
      <c r="B68" s="4"/>
    </row>
    <row r="69" ht="11.25">
      <c r="B69" s="5"/>
    </row>
    <row r="71" ht="11.25">
      <c r="G71" s="2"/>
    </row>
    <row r="72" spans="7:9" ht="11.25">
      <c r="G72" s="2"/>
      <c r="I72" s="10"/>
    </row>
    <row r="73" ht="12" customHeight="1">
      <c r="B73" s="63" t="s">
        <v>10</v>
      </c>
    </row>
    <row r="74" spans="2:7" ht="12" customHeight="1">
      <c r="B74" s="2" t="s">
        <v>11</v>
      </c>
      <c r="C74" s="63">
        <v>90</v>
      </c>
      <c r="D74" s="2">
        <f aca="true" t="shared" si="1" ref="D74:E76">C74</f>
        <v>90</v>
      </c>
      <c r="E74" s="2">
        <f t="shared" si="1"/>
        <v>90</v>
      </c>
      <c r="F74" s="56" t="s">
        <v>12</v>
      </c>
      <c r="G74" s="57"/>
    </row>
    <row r="75" spans="2:7" ht="11.25">
      <c r="B75" s="2" t="s">
        <v>13</v>
      </c>
      <c r="C75" s="63">
        <v>10</v>
      </c>
      <c r="D75" s="2">
        <f t="shared" si="1"/>
        <v>10</v>
      </c>
      <c r="E75" s="2">
        <f t="shared" si="1"/>
        <v>10</v>
      </c>
      <c r="F75" s="58">
        <f>(C74+C75*0.95-C76*0.95)/365</f>
        <v>0.19452054794520549</v>
      </c>
      <c r="G75" s="59"/>
    </row>
    <row r="76" spans="2:5" ht="11.25">
      <c r="B76" s="2" t="s">
        <v>14</v>
      </c>
      <c r="C76" s="63">
        <v>30</v>
      </c>
      <c r="D76" s="2">
        <f t="shared" si="1"/>
        <v>30</v>
      </c>
      <c r="E76" s="2">
        <f t="shared" si="1"/>
        <v>30</v>
      </c>
    </row>
  </sheetData>
  <sheetProtection/>
  <printOptions headings="1" horizontalCentered="1" verticalCentered="1"/>
  <pageMargins left="0.7480314960629921" right="0.35433070866141736" top="0.95" bottom="0.81" header="0" footer="0"/>
  <pageSetup horizontalDpi="200" verticalDpi="200" orientation="portrait" paperSize="9" scale="96" r:id="rId2"/>
  <headerFooter alignWithMargins="0">
    <oddFooter>&amp;CPage &amp;P</oddFooter>
  </headerFooter>
  <rowBreaks count="1" manualBreakCount="1">
    <brk id="70" max="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="160" zoomScaleNormal="160" zoomScaleSheetLayoutView="160" zoomScalePageLayoutView="0" workbookViewId="0" topLeftCell="A1">
      <selection activeCell="F24" sqref="F24"/>
    </sheetView>
  </sheetViews>
  <sheetFormatPr defaultColWidth="11.57421875" defaultRowHeight="12.75"/>
  <cols>
    <col min="1" max="1" width="2.57421875" style="60" customWidth="1"/>
    <col min="2" max="2" width="24.00390625" style="2" customWidth="1"/>
    <col min="3" max="3" width="5.8515625" style="2" customWidth="1"/>
    <col min="4" max="8" width="7.421875" style="2" customWidth="1"/>
    <col min="9" max="9" width="4.421875" style="3" customWidth="1"/>
    <col min="10" max="10" width="8.421875" style="11" customWidth="1"/>
    <col min="11" max="11" width="12.57421875" style="2" customWidth="1"/>
    <col min="12" max="12" width="12.140625" style="2" customWidth="1"/>
    <col min="13" max="14" width="7.57421875" style="2" customWidth="1"/>
    <col min="15" max="16384" width="11.57421875" style="2" customWidth="1"/>
  </cols>
  <sheetData>
    <row r="1" ht="15">
      <c r="E1" s="1" t="s">
        <v>100</v>
      </c>
    </row>
    <row r="2" spans="2:10" ht="11.25">
      <c r="B2" s="60"/>
      <c r="C2" s="60"/>
      <c r="D2" s="60"/>
      <c r="E2" s="60"/>
      <c r="F2" s="60"/>
      <c r="G2" s="60"/>
      <c r="H2" s="60"/>
      <c r="I2" s="60"/>
      <c r="J2" s="60"/>
    </row>
    <row r="3" spans="2:12" ht="12" thickBot="1">
      <c r="B3" s="13" t="s">
        <v>44</v>
      </c>
      <c r="C3" s="14"/>
      <c r="D3" s="15">
        <v>1</v>
      </c>
      <c r="E3" s="15">
        <v>2</v>
      </c>
      <c r="F3" s="15">
        <v>3</v>
      </c>
      <c r="G3" s="15">
        <v>4</v>
      </c>
      <c r="H3" s="15">
        <v>5</v>
      </c>
      <c r="I3" s="87"/>
      <c r="J3" s="93" t="s">
        <v>50</v>
      </c>
      <c r="K3" s="17"/>
      <c r="L3" s="17"/>
    </row>
    <row r="4" spans="2:12" ht="11.25">
      <c r="B4" s="2" t="s">
        <v>45</v>
      </c>
      <c r="C4" s="18"/>
      <c r="D4" s="148">
        <f>J4</f>
        <v>60000</v>
      </c>
      <c r="E4" s="20"/>
      <c r="F4" s="20"/>
      <c r="G4" s="20"/>
      <c r="H4" s="20"/>
      <c r="I4" s="21" t="s">
        <v>2</v>
      </c>
      <c r="J4" s="94">
        <v>60000</v>
      </c>
      <c r="K4" s="17"/>
      <c r="L4" s="17"/>
    </row>
    <row r="5" spans="2:12" ht="11.25">
      <c r="B5" s="2" t="s">
        <v>46</v>
      </c>
      <c r="C5" s="18"/>
      <c r="D5" s="148">
        <f>J5</f>
        <v>10</v>
      </c>
      <c r="E5" s="23"/>
      <c r="F5" s="23"/>
      <c r="G5" s="23"/>
      <c r="H5" s="23"/>
      <c r="I5" s="21" t="s">
        <v>3</v>
      </c>
      <c r="J5" s="94">
        <v>10</v>
      </c>
      <c r="K5" s="17"/>
      <c r="L5" s="17"/>
    </row>
    <row r="6" spans="2:12" ht="11.25">
      <c r="B6" s="2" t="s">
        <v>47</v>
      </c>
      <c r="C6" s="17"/>
      <c r="D6" s="61">
        <f>J6</f>
        <v>8.5</v>
      </c>
      <c r="E6" s="23"/>
      <c r="F6" s="23"/>
      <c r="G6" s="23"/>
      <c r="H6" s="23"/>
      <c r="I6" s="21" t="s">
        <v>3</v>
      </c>
      <c r="J6" s="95">
        <v>8.5</v>
      </c>
      <c r="K6" s="17"/>
      <c r="L6" s="17"/>
    </row>
    <row r="7" spans="2:12" ht="11.25">
      <c r="B7" s="2" t="s">
        <v>48</v>
      </c>
      <c r="C7" s="17"/>
      <c r="D7" s="10"/>
      <c r="E7" s="29">
        <f>$J7</f>
        <v>0.1</v>
      </c>
      <c r="F7" s="29">
        <f>$J7</f>
        <v>0.1</v>
      </c>
      <c r="G7" s="29">
        <f>$J7</f>
        <v>0.1</v>
      </c>
      <c r="H7" s="29">
        <f>$J7</f>
        <v>0.1</v>
      </c>
      <c r="I7" s="24"/>
      <c r="J7" s="88">
        <v>0.1</v>
      </c>
      <c r="K7" s="17"/>
      <c r="L7" s="17"/>
    </row>
    <row r="8" spans="2:11" ht="11.25">
      <c r="B8" s="60"/>
      <c r="C8" s="60"/>
      <c r="D8" s="60"/>
      <c r="E8" s="60"/>
      <c r="F8" s="60"/>
      <c r="G8" s="60"/>
      <c r="H8" s="60"/>
      <c r="I8" s="60"/>
      <c r="J8" s="60"/>
      <c r="K8" s="17"/>
    </row>
    <row r="9" spans="1:11" ht="18.75" customHeight="1" thickBot="1">
      <c r="A9" s="47"/>
      <c r="B9" s="25" t="s">
        <v>52</v>
      </c>
      <c r="C9" s="25"/>
      <c r="D9" s="15">
        <v>1</v>
      </c>
      <c r="E9" s="15">
        <v>2</v>
      </c>
      <c r="F9" s="15">
        <v>3</v>
      </c>
      <c r="G9" s="15">
        <v>4</v>
      </c>
      <c r="H9" s="15">
        <v>5</v>
      </c>
      <c r="J9" s="12"/>
      <c r="K9" s="17"/>
    </row>
    <row r="10" spans="2:11" ht="11.25">
      <c r="B10" s="2" t="s">
        <v>53</v>
      </c>
      <c r="C10" s="18"/>
      <c r="D10" s="20"/>
      <c r="E10" s="20"/>
      <c r="F10" s="20"/>
      <c r="G10" s="20"/>
      <c r="H10" s="20"/>
      <c r="I10" s="22"/>
      <c r="J10" s="12"/>
      <c r="K10" s="17"/>
    </row>
    <row r="11" spans="2:11" ht="11.25">
      <c r="B11" s="2" t="s">
        <v>54</v>
      </c>
      <c r="C11" s="139"/>
      <c r="D11" s="28"/>
      <c r="E11" s="28"/>
      <c r="F11" s="28"/>
      <c r="G11" s="28"/>
      <c r="H11" s="28"/>
      <c r="I11" s="22"/>
      <c r="K11" s="17"/>
    </row>
    <row r="12" spans="2:11" ht="11.25">
      <c r="B12" s="2" t="s">
        <v>55</v>
      </c>
      <c r="C12" s="18"/>
      <c r="D12" s="20"/>
      <c r="E12" s="20"/>
      <c r="F12" s="20"/>
      <c r="G12" s="20"/>
      <c r="H12" s="20"/>
      <c r="K12" s="17"/>
    </row>
    <row r="13" spans="2:11" ht="11.25">
      <c r="B13" s="2" t="s">
        <v>56</v>
      </c>
      <c r="C13" s="17"/>
      <c r="D13" s="149"/>
      <c r="E13" s="28"/>
      <c r="F13" s="28"/>
      <c r="G13" s="28"/>
      <c r="H13" s="28"/>
      <c r="J13" s="96">
        <v>10</v>
      </c>
      <c r="K13" s="17"/>
    </row>
    <row r="14" spans="2:11" ht="11.25">
      <c r="B14" s="31" t="s">
        <v>0</v>
      </c>
      <c r="C14" s="32"/>
      <c r="D14" s="20"/>
      <c r="E14" s="20"/>
      <c r="F14" s="20"/>
      <c r="G14" s="20"/>
      <c r="H14" s="20"/>
      <c r="I14" s="21" t="s">
        <v>3</v>
      </c>
      <c r="K14" s="17"/>
    </row>
    <row r="15" spans="2:11" ht="11.25">
      <c r="B15" s="2" t="s">
        <v>57</v>
      </c>
      <c r="C15" s="17"/>
      <c r="D15" s="33"/>
      <c r="E15" s="33"/>
      <c r="F15" s="33"/>
      <c r="G15" s="33"/>
      <c r="H15" s="33"/>
      <c r="K15" s="29"/>
    </row>
    <row r="16" spans="2:11" ht="11.25">
      <c r="B16" s="10" t="s">
        <v>16</v>
      </c>
      <c r="C16" s="34"/>
      <c r="D16" s="20"/>
      <c r="E16" s="20"/>
      <c r="F16" s="20"/>
      <c r="G16" s="20"/>
      <c r="H16" s="20"/>
      <c r="K16" s="29"/>
    </row>
    <row r="17" spans="2:11" ht="11.25">
      <c r="B17" s="2" t="s">
        <v>58</v>
      </c>
      <c r="C17" s="17"/>
      <c r="D17" s="35"/>
      <c r="E17" s="33"/>
      <c r="F17" s="33"/>
      <c r="G17" s="33"/>
      <c r="H17" s="33"/>
      <c r="I17" s="22"/>
      <c r="K17" s="29"/>
    </row>
    <row r="18" spans="2:11" ht="11.25">
      <c r="B18" s="2" t="s">
        <v>59</v>
      </c>
      <c r="C18" s="17"/>
      <c r="D18" s="20"/>
      <c r="E18" s="20"/>
      <c r="F18" s="20"/>
      <c r="G18" s="20"/>
      <c r="H18" s="20"/>
      <c r="K18" s="29"/>
    </row>
    <row r="19" spans="2:11" ht="11.25">
      <c r="B19" s="2" t="s">
        <v>60</v>
      </c>
      <c r="C19" s="17"/>
      <c r="D19" s="35"/>
      <c r="E19" s="35"/>
      <c r="F19" s="35"/>
      <c r="G19" s="35"/>
      <c r="H19" s="35"/>
      <c r="I19" s="22"/>
      <c r="J19" s="88">
        <v>0.3</v>
      </c>
      <c r="K19" s="29"/>
    </row>
    <row r="20" spans="2:11" ht="11.25">
      <c r="B20" s="10" t="s">
        <v>61</v>
      </c>
      <c r="C20" s="17"/>
      <c r="D20" s="20"/>
      <c r="E20" s="20"/>
      <c r="F20" s="20"/>
      <c r="G20" s="20"/>
      <c r="H20" s="20"/>
      <c r="I20" s="22"/>
      <c r="K20" s="27"/>
    </row>
    <row r="21" spans="2:11" ht="11.25">
      <c r="B21" s="10"/>
      <c r="C21" s="17"/>
      <c r="D21" s="20"/>
      <c r="E21" s="20"/>
      <c r="F21" s="20"/>
      <c r="G21" s="20"/>
      <c r="H21" s="20"/>
      <c r="I21" s="26"/>
      <c r="K21" s="27"/>
    </row>
    <row r="22" spans="1:8" ht="17.25" customHeight="1" thickBot="1">
      <c r="A22" s="47"/>
      <c r="B22" s="25" t="s">
        <v>62</v>
      </c>
      <c r="C22" s="15">
        <v>0</v>
      </c>
      <c r="D22" s="15">
        <v>1</v>
      </c>
      <c r="E22" s="15">
        <v>2</v>
      </c>
      <c r="F22" s="15">
        <v>3</v>
      </c>
      <c r="G22" s="15">
        <v>4</v>
      </c>
      <c r="H22" s="15">
        <v>5</v>
      </c>
    </row>
    <row r="23" spans="2:11" ht="11.25">
      <c r="B23" s="17" t="s">
        <v>63</v>
      </c>
      <c r="C23" s="17"/>
      <c r="D23" s="18"/>
      <c r="E23" s="18"/>
      <c r="F23" s="18"/>
      <c r="G23" s="18"/>
      <c r="H23" s="22"/>
      <c r="I23" s="21" t="s">
        <v>4</v>
      </c>
      <c r="J23" s="88">
        <v>0.2</v>
      </c>
      <c r="K23" s="5"/>
    </row>
    <row r="24" spans="2:10" ht="11.25">
      <c r="B24" s="2" t="s">
        <v>64</v>
      </c>
      <c r="C24" s="146"/>
      <c r="D24" s="28"/>
      <c r="E24" s="28"/>
      <c r="F24" s="28"/>
      <c r="G24" s="28"/>
      <c r="H24" s="28"/>
      <c r="J24" s="99">
        <v>300</v>
      </c>
    </row>
    <row r="25" spans="2:10" ht="11.25">
      <c r="B25" s="4" t="s">
        <v>65</v>
      </c>
      <c r="C25" s="20"/>
      <c r="D25" s="20"/>
      <c r="E25" s="20"/>
      <c r="F25" s="20"/>
      <c r="G25" s="20"/>
      <c r="H25" s="20"/>
      <c r="J25" s="97"/>
    </row>
    <row r="26" ht="9" customHeight="1"/>
    <row r="27" spans="2:11" ht="11.25">
      <c r="B27" s="2" t="s">
        <v>66</v>
      </c>
      <c r="C27" s="10"/>
      <c r="D27" s="20"/>
      <c r="E27" s="20"/>
      <c r="F27" s="20"/>
      <c r="G27" s="20"/>
      <c r="H27" s="20"/>
      <c r="K27" s="38"/>
    </row>
    <row r="28" spans="2:8" ht="11.25">
      <c r="B28" s="2" t="s">
        <v>67</v>
      </c>
      <c r="C28" s="28"/>
      <c r="D28" s="28"/>
      <c r="E28" s="28"/>
      <c r="F28" s="28"/>
      <c r="G28" s="28"/>
      <c r="H28" s="28"/>
    </row>
    <row r="29" spans="2:9" ht="11.25">
      <c r="B29" s="2" t="s">
        <v>68</v>
      </c>
      <c r="C29" s="20"/>
      <c r="D29" s="20"/>
      <c r="E29" s="20"/>
      <c r="F29" s="20"/>
      <c r="G29" s="20"/>
      <c r="H29" s="20"/>
      <c r="I29" s="22"/>
    </row>
    <row r="30" spans="4:9" ht="11.25">
      <c r="D30" s="20"/>
      <c r="E30" s="20"/>
      <c r="F30" s="20"/>
      <c r="G30" s="20"/>
      <c r="H30" s="20"/>
      <c r="I30" s="22"/>
    </row>
    <row r="31" spans="1:9" ht="12" thickBot="1">
      <c r="A31" s="47"/>
      <c r="B31" s="142" t="s">
        <v>81</v>
      </c>
      <c r="C31" s="15">
        <v>0</v>
      </c>
      <c r="D31" s="15">
        <v>1</v>
      </c>
      <c r="E31" s="15">
        <v>2</v>
      </c>
      <c r="F31" s="15">
        <v>3</v>
      </c>
      <c r="G31" s="15">
        <v>4</v>
      </c>
      <c r="H31" s="15">
        <v>5</v>
      </c>
      <c r="I31" s="26"/>
    </row>
    <row r="32" spans="2:9" ht="11.25">
      <c r="B32" s="17" t="s">
        <v>61</v>
      </c>
      <c r="C32" s="17"/>
      <c r="D32" s="18"/>
      <c r="E32" s="18"/>
      <c r="F32" s="18"/>
      <c r="G32" s="18"/>
      <c r="H32" s="18"/>
      <c r="I32" s="22"/>
    </row>
    <row r="33" spans="2:9" ht="11.25">
      <c r="B33" s="2" t="s">
        <v>79</v>
      </c>
      <c r="C33" s="18"/>
      <c r="D33" s="18"/>
      <c r="E33" s="18"/>
      <c r="F33" s="18"/>
      <c r="G33" s="18"/>
      <c r="H33" s="18"/>
      <c r="I33" s="40"/>
    </row>
    <row r="34" spans="2:8" ht="11.25">
      <c r="B34" s="2" t="s">
        <v>80</v>
      </c>
      <c r="C34" s="33"/>
      <c r="D34" s="33"/>
      <c r="E34" s="33"/>
      <c r="F34" s="33"/>
      <c r="G34" s="33"/>
      <c r="H34" s="33"/>
    </row>
    <row r="35" spans="2:11" ht="11.25">
      <c r="B35" s="103" t="s">
        <v>81</v>
      </c>
      <c r="C35" s="42"/>
      <c r="D35" s="42"/>
      <c r="E35" s="42"/>
      <c r="F35" s="42"/>
      <c r="G35" s="42"/>
      <c r="H35" s="42"/>
      <c r="K35" s="20"/>
    </row>
    <row r="36" spans="5:9" ht="11.25">
      <c r="E36" s="27"/>
      <c r="F36" s="27"/>
      <c r="G36" s="27"/>
      <c r="H36" s="27"/>
      <c r="I36" s="27"/>
    </row>
    <row r="37" spans="3:12" ht="11.25">
      <c r="C37" s="43" t="s">
        <v>101</v>
      </c>
      <c r="D37" s="89"/>
      <c r="E37" s="27"/>
      <c r="F37" s="27"/>
      <c r="G37" s="27"/>
      <c r="H37" s="90"/>
      <c r="I37" s="21" t="s">
        <v>5</v>
      </c>
      <c r="K37" s="143"/>
      <c r="L37" s="92"/>
    </row>
    <row r="38" spans="3:12" ht="11.25">
      <c r="C38" s="43" t="s">
        <v>102</v>
      </c>
      <c r="D38" s="44"/>
      <c r="E38" s="27"/>
      <c r="F38" s="27"/>
      <c r="G38" s="27"/>
      <c r="I38" s="2"/>
      <c r="K38" s="130"/>
      <c r="L38" s="92"/>
    </row>
    <row r="39" spans="3:11" ht="11.25">
      <c r="C39" s="43" t="s">
        <v>103</v>
      </c>
      <c r="D39" s="89"/>
      <c r="E39" s="27"/>
      <c r="F39" s="27"/>
      <c r="G39" s="27"/>
      <c r="H39" s="90"/>
      <c r="I39" s="21" t="s">
        <v>6</v>
      </c>
      <c r="K39" s="130"/>
    </row>
    <row r="40" spans="2:12" ht="11.25">
      <c r="B40" s="43"/>
      <c r="C40" s="131"/>
      <c r="D40" s="29"/>
      <c r="E40" s="29"/>
      <c r="F40" s="52"/>
      <c r="G40" s="52"/>
      <c r="H40" s="52"/>
      <c r="I40" s="21"/>
      <c r="J40" s="68"/>
      <c r="K40" s="17"/>
      <c r="L40" s="17"/>
    </row>
    <row r="41" spans="9:12" ht="11.25">
      <c r="I41" s="21"/>
      <c r="J41" s="68"/>
      <c r="K41" s="132"/>
      <c r="L41" s="54"/>
    </row>
    <row r="42" spans="2:8" ht="11.25">
      <c r="B42" s="51"/>
      <c r="C42" s="17"/>
      <c r="D42" s="51"/>
      <c r="E42" s="51"/>
      <c r="F42" s="51"/>
      <c r="G42" s="51"/>
      <c r="H42" s="51"/>
    </row>
    <row r="43" spans="2:8" ht="11.25">
      <c r="B43" s="26"/>
      <c r="C43" s="17"/>
      <c r="D43" s="18"/>
      <c r="E43" s="18"/>
      <c r="F43" s="18"/>
      <c r="G43" s="18"/>
      <c r="H43" s="18"/>
    </row>
    <row r="44" spans="2:8" ht="11.25">
      <c r="B44" s="26"/>
      <c r="C44" s="17"/>
      <c r="D44" s="17"/>
      <c r="E44" s="17"/>
      <c r="F44" s="17"/>
      <c r="G44" s="17"/>
      <c r="H44" s="17"/>
    </row>
    <row r="45" spans="2:8" ht="11.25">
      <c r="B45" s="26"/>
      <c r="C45" s="17"/>
      <c r="D45" s="17"/>
      <c r="E45" s="17"/>
      <c r="F45" s="17"/>
      <c r="G45" s="17"/>
      <c r="H45" s="17"/>
    </row>
    <row r="46" spans="2:11" ht="11.25">
      <c r="B46" s="26"/>
      <c r="C46" s="17"/>
      <c r="D46" s="18"/>
      <c r="E46" s="18"/>
      <c r="F46" s="18"/>
      <c r="G46" s="18"/>
      <c r="H46" s="18"/>
      <c r="K46" s="5"/>
    </row>
    <row r="47" spans="2:8" ht="11.25">
      <c r="B47" s="26"/>
      <c r="C47" s="17"/>
      <c r="D47" s="17"/>
      <c r="E47" s="17"/>
      <c r="F47" s="17"/>
      <c r="G47" s="17"/>
      <c r="H47" s="17"/>
    </row>
    <row r="48" spans="2:8" ht="11.25">
      <c r="B48" s="26"/>
      <c r="C48" s="17"/>
      <c r="D48" s="17"/>
      <c r="E48" s="17"/>
      <c r="F48" s="17"/>
      <c r="G48" s="17"/>
      <c r="H48" s="17"/>
    </row>
    <row r="49" spans="2:8" ht="16.5" customHeight="1">
      <c r="B49" s="26"/>
      <c r="C49" s="18"/>
      <c r="D49" s="18"/>
      <c r="E49" s="18"/>
      <c r="F49" s="18"/>
      <c r="G49" s="18"/>
      <c r="H49" s="18"/>
    </row>
    <row r="50" spans="2:8" ht="16.5" customHeight="1">
      <c r="B50" s="26"/>
      <c r="C50" s="18"/>
      <c r="D50" s="18"/>
      <c r="E50" s="18"/>
      <c r="F50" s="18"/>
      <c r="G50" s="18"/>
      <c r="H50" s="18"/>
    </row>
    <row r="51" spans="2:8" ht="16.5" customHeight="1">
      <c r="B51" s="26"/>
      <c r="C51" s="17"/>
      <c r="D51" s="17"/>
      <c r="E51" s="17"/>
      <c r="F51" s="17"/>
      <c r="G51" s="17"/>
      <c r="H51" s="17"/>
    </row>
    <row r="52" spans="2:8" ht="16.5" customHeight="1">
      <c r="B52" s="26"/>
      <c r="C52" s="18"/>
      <c r="D52" s="18"/>
      <c r="E52" s="18"/>
      <c r="F52" s="18"/>
      <c r="G52" s="18"/>
      <c r="H52" s="18"/>
    </row>
    <row r="53" spans="2:8" ht="16.5" customHeight="1">
      <c r="B53" s="26"/>
      <c r="C53" s="17"/>
      <c r="D53" s="17"/>
      <c r="E53" s="17"/>
      <c r="F53" s="17"/>
      <c r="G53" s="17"/>
      <c r="H53" s="17"/>
    </row>
    <row r="54" spans="2:8" ht="16.5" customHeight="1">
      <c r="B54" s="26"/>
      <c r="C54" s="17"/>
      <c r="D54" s="17"/>
      <c r="E54" s="17"/>
      <c r="F54" s="17"/>
      <c r="G54" s="17"/>
      <c r="H54" s="17"/>
    </row>
    <row r="55" ht="16.5" customHeight="1">
      <c r="B55" s="4"/>
    </row>
    <row r="56" ht="16.5" customHeight="1">
      <c r="B56" s="5"/>
    </row>
    <row r="57" ht="16.5" customHeight="1">
      <c r="B57" s="5"/>
    </row>
    <row r="58" ht="16.5" customHeight="1"/>
    <row r="59" ht="16.5" customHeight="1"/>
    <row r="60" ht="16.5" customHeight="1">
      <c r="B60" s="4"/>
    </row>
    <row r="61" ht="16.5" customHeight="1"/>
    <row r="62" ht="16.5" customHeight="1">
      <c r="K62" s="5"/>
    </row>
    <row r="63" ht="16.5" customHeight="1">
      <c r="B63" s="4"/>
    </row>
    <row r="64" ht="16.5" customHeight="1">
      <c r="J64" s="60"/>
    </row>
    <row r="65" spans="2:10" ht="16.5" customHeight="1">
      <c r="B65" s="5"/>
      <c r="J65" s="60"/>
    </row>
    <row r="66" spans="2:10" ht="16.5" customHeight="1">
      <c r="B66" s="4"/>
      <c r="J66" s="60"/>
    </row>
    <row r="67" spans="2:10" ht="16.5" customHeight="1">
      <c r="B67" s="5"/>
      <c r="J67" s="60"/>
    </row>
    <row r="68" spans="2:10" ht="16.5" customHeight="1">
      <c r="B68" s="4"/>
      <c r="J68" s="60"/>
    </row>
    <row r="69" ht="16.5" customHeight="1">
      <c r="B69" s="4"/>
    </row>
    <row r="70" ht="16.5" customHeight="1">
      <c r="B70" s="5"/>
    </row>
    <row r="71" ht="16.5" customHeight="1">
      <c r="B71" s="4"/>
    </row>
    <row r="72" ht="16.5" customHeight="1">
      <c r="B72" s="4"/>
    </row>
    <row r="73" ht="16.5" customHeight="1"/>
    <row r="74" ht="16.5" customHeight="1">
      <c r="B74" s="5"/>
    </row>
    <row r="75" ht="16.5" customHeight="1"/>
    <row r="76" ht="16.5" customHeight="1">
      <c r="B76" s="5"/>
    </row>
    <row r="77" ht="16.5" customHeight="1"/>
    <row r="78" ht="16.5" customHeight="1">
      <c r="B78" s="55"/>
    </row>
    <row r="79" ht="16.5" customHeight="1">
      <c r="B79" s="4"/>
    </row>
    <row r="80" ht="11.25">
      <c r="B80" s="5"/>
    </row>
    <row r="82" ht="11.25">
      <c r="I82" s="2"/>
    </row>
    <row r="83" spans="9:11" ht="11.25">
      <c r="I83" s="2"/>
      <c r="K83" s="10"/>
    </row>
    <row r="84" ht="12" customHeight="1">
      <c r="B84" s="10" t="s">
        <v>10</v>
      </c>
    </row>
    <row r="85" spans="2:9" ht="12" customHeight="1">
      <c r="B85" s="2" t="s">
        <v>11</v>
      </c>
      <c r="C85" s="10">
        <v>60</v>
      </c>
      <c r="D85" s="2">
        <f aca="true" t="shared" si="0" ref="D85:E87">C85</f>
        <v>60</v>
      </c>
      <c r="E85" s="2">
        <f t="shared" si="0"/>
        <v>60</v>
      </c>
      <c r="F85" s="56" t="s">
        <v>12</v>
      </c>
      <c r="G85" s="56"/>
      <c r="H85" s="56"/>
      <c r="I85" s="57"/>
    </row>
    <row r="86" spans="2:9" ht="11.25">
      <c r="B86" s="2" t="s">
        <v>13</v>
      </c>
      <c r="C86" s="10">
        <v>10</v>
      </c>
      <c r="D86" s="2">
        <f t="shared" si="0"/>
        <v>10</v>
      </c>
      <c r="E86" s="2">
        <f t="shared" si="0"/>
        <v>10</v>
      </c>
      <c r="F86" s="58">
        <f>(C85+C86*0.85-C87*0.85)/365</f>
        <v>0.1178082191780822</v>
      </c>
      <c r="G86" s="58"/>
      <c r="H86" s="58"/>
      <c r="I86" s="59"/>
    </row>
    <row r="87" spans="2:5" ht="11.25">
      <c r="B87" s="2" t="s">
        <v>14</v>
      </c>
      <c r="C87" s="10">
        <v>30</v>
      </c>
      <c r="D87" s="2">
        <f t="shared" si="0"/>
        <v>30</v>
      </c>
      <c r="E87" s="2">
        <f t="shared" si="0"/>
        <v>30</v>
      </c>
    </row>
  </sheetData>
  <sheetProtection/>
  <printOptions headings="1" horizontalCentered="1" verticalCentered="1"/>
  <pageMargins left="0.7480314960629921" right="0.35433070866141736" top="0.95" bottom="0.81" header="0" footer="0"/>
  <pageSetup horizontalDpi="200" verticalDpi="200" orientation="portrait" paperSize="9" scale="96" r:id="rId2"/>
  <headerFooter alignWithMargins="0">
    <oddFooter>&amp;CPage &amp;P</oddFooter>
  </headerFooter>
  <rowBreaks count="1" manualBreakCount="1">
    <brk id="81" max="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3"/>
  <sheetViews>
    <sheetView view="pageBreakPreview" zoomScale="160" zoomScaleNormal="175" zoomScaleSheetLayoutView="160" zoomScalePageLayoutView="0" workbookViewId="0" topLeftCell="A1">
      <selection activeCell="F43" sqref="F43:F45"/>
    </sheetView>
  </sheetViews>
  <sheetFormatPr defaultColWidth="11.57421875" defaultRowHeight="12.75"/>
  <cols>
    <col min="1" max="1" width="2.57421875" style="60" customWidth="1"/>
    <col min="2" max="2" width="22.8515625" style="2" customWidth="1"/>
    <col min="3" max="3" width="7.140625" style="2" customWidth="1"/>
    <col min="4" max="6" width="8.57421875" style="2" customWidth="1"/>
    <col min="7" max="7" width="7.8515625" style="3" customWidth="1"/>
    <col min="8" max="8" width="8.421875" style="11" customWidth="1"/>
    <col min="9" max="9" width="12.57421875" style="2" customWidth="1"/>
    <col min="10" max="10" width="12.140625" style="2" customWidth="1"/>
    <col min="11" max="12" width="7.57421875" style="2" customWidth="1"/>
    <col min="13" max="16384" width="11.57421875" style="2" customWidth="1"/>
  </cols>
  <sheetData>
    <row r="1" ht="15">
      <c r="D1" s="1" t="s">
        <v>104</v>
      </c>
    </row>
    <row r="3" spans="2:10" ht="12" thickBot="1">
      <c r="B3" s="13" t="s">
        <v>44</v>
      </c>
      <c r="C3" s="14"/>
      <c r="D3" s="15">
        <v>1</v>
      </c>
      <c r="E3" s="15">
        <v>2</v>
      </c>
      <c r="F3" s="15">
        <v>3</v>
      </c>
      <c r="G3" s="87"/>
      <c r="H3" s="93" t="s">
        <v>50</v>
      </c>
      <c r="I3" s="17"/>
      <c r="J3" s="17"/>
    </row>
    <row r="4" spans="2:10" ht="11.25">
      <c r="B4" s="2" t="s">
        <v>45</v>
      </c>
      <c r="C4" s="18"/>
      <c r="D4" s="148"/>
      <c r="E4" s="20"/>
      <c r="F4" s="20"/>
      <c r="G4" s="21" t="s">
        <v>2</v>
      </c>
      <c r="H4" s="94">
        <v>60000</v>
      </c>
      <c r="I4" s="17"/>
      <c r="J4" s="17"/>
    </row>
    <row r="5" spans="2:10" ht="11.25">
      <c r="B5" s="2" t="s">
        <v>46</v>
      </c>
      <c r="C5" s="18"/>
      <c r="D5" s="61"/>
      <c r="E5" s="20"/>
      <c r="F5" s="20"/>
      <c r="G5" s="22"/>
      <c r="H5" s="94">
        <v>10</v>
      </c>
      <c r="I5" s="17"/>
      <c r="J5" s="17"/>
    </row>
    <row r="6" spans="2:10" ht="11.25">
      <c r="B6" s="2" t="s">
        <v>47</v>
      </c>
      <c r="C6" s="17"/>
      <c r="D6" s="61"/>
      <c r="E6" s="23"/>
      <c r="F6" s="23"/>
      <c r="G6" s="24"/>
      <c r="H6" s="95">
        <v>8.5</v>
      </c>
      <c r="I6" s="17"/>
      <c r="J6" s="17"/>
    </row>
    <row r="7" spans="2:10" ht="11.25">
      <c r="B7" s="2" t="s">
        <v>48</v>
      </c>
      <c r="C7" s="17"/>
      <c r="D7" s="10"/>
      <c r="E7" s="23"/>
      <c r="F7" s="23"/>
      <c r="G7" s="24"/>
      <c r="H7" s="88">
        <v>0</v>
      </c>
      <c r="I7" s="17"/>
      <c r="J7" s="17"/>
    </row>
    <row r="8" spans="7:8" ht="11.25">
      <c r="G8" s="2"/>
      <c r="H8" s="2"/>
    </row>
    <row r="9" spans="1:8" ht="18.75" customHeight="1" thickBot="1">
      <c r="A9" s="47"/>
      <c r="B9" s="25" t="s">
        <v>52</v>
      </c>
      <c r="C9" s="25"/>
      <c r="D9" s="15">
        <v>1</v>
      </c>
      <c r="E9" s="15">
        <v>2</v>
      </c>
      <c r="F9" s="15">
        <v>3</v>
      </c>
      <c r="G9" s="26"/>
      <c r="H9" s="12"/>
    </row>
    <row r="10" spans="2:9" ht="11.25">
      <c r="B10" s="2" t="s">
        <v>53</v>
      </c>
      <c r="C10" s="18"/>
      <c r="D10" s="20"/>
      <c r="E10" s="20"/>
      <c r="F10" s="20"/>
      <c r="G10" s="21"/>
      <c r="H10" s="12"/>
      <c r="I10" s="27"/>
    </row>
    <row r="11" spans="2:9" ht="11.25">
      <c r="B11" s="2" t="s">
        <v>54</v>
      </c>
      <c r="C11" s="17"/>
      <c r="D11" s="28"/>
      <c r="E11" s="28"/>
      <c r="F11" s="28"/>
      <c r="G11" s="22"/>
      <c r="I11" s="29"/>
    </row>
    <row r="12" spans="2:9" ht="11.25">
      <c r="B12" s="2" t="s">
        <v>55</v>
      </c>
      <c r="C12" s="18"/>
      <c r="D12" s="20"/>
      <c r="E12" s="20"/>
      <c r="F12" s="20"/>
      <c r="G12" s="22"/>
      <c r="I12" s="29"/>
    </row>
    <row r="13" spans="2:9" ht="11.25">
      <c r="B13" s="2" t="s">
        <v>56</v>
      </c>
      <c r="C13" s="17"/>
      <c r="D13" s="149"/>
      <c r="E13" s="33"/>
      <c r="F13" s="33"/>
      <c r="G13" s="26"/>
      <c r="H13" s="96">
        <v>10</v>
      </c>
      <c r="I13" s="29"/>
    </row>
    <row r="14" spans="2:9" ht="11.25">
      <c r="B14" s="31" t="s">
        <v>0</v>
      </c>
      <c r="C14" s="32"/>
      <c r="D14" s="20"/>
      <c r="E14" s="20"/>
      <c r="F14" s="20"/>
      <c r="G14" s="22"/>
      <c r="I14" s="29"/>
    </row>
    <row r="15" spans="2:9" ht="11.25">
      <c r="B15" s="2" t="s">
        <v>57</v>
      </c>
      <c r="C15" s="17"/>
      <c r="D15" s="33"/>
      <c r="E15" s="33"/>
      <c r="F15" s="33"/>
      <c r="H15" s="88">
        <v>0.2</v>
      </c>
      <c r="I15" s="29"/>
    </row>
    <row r="16" spans="2:9" ht="11.25">
      <c r="B16" s="10" t="s">
        <v>16</v>
      </c>
      <c r="C16" s="34"/>
      <c r="D16" s="20"/>
      <c r="E16" s="20"/>
      <c r="F16" s="20"/>
      <c r="G16" s="22"/>
      <c r="I16" s="29"/>
    </row>
    <row r="17" spans="2:9" ht="11.25">
      <c r="B17" s="2" t="s">
        <v>58</v>
      </c>
      <c r="C17" s="17"/>
      <c r="D17" s="35"/>
      <c r="E17" s="35"/>
      <c r="F17" s="35"/>
      <c r="G17" s="21" t="s">
        <v>3</v>
      </c>
      <c r="H17" s="88">
        <v>0.04</v>
      </c>
      <c r="I17" s="29"/>
    </row>
    <row r="18" spans="2:9" ht="11.25">
      <c r="B18" s="2" t="s">
        <v>59</v>
      </c>
      <c r="C18" s="17"/>
      <c r="D18" s="20"/>
      <c r="E18" s="20"/>
      <c r="F18" s="20"/>
      <c r="G18" s="22"/>
      <c r="I18" s="29"/>
    </row>
    <row r="19" spans="2:9" ht="11.25">
      <c r="B19" s="2" t="s">
        <v>60</v>
      </c>
      <c r="C19" s="17"/>
      <c r="D19" s="35"/>
      <c r="E19" s="35"/>
      <c r="F19" s="35"/>
      <c r="H19" s="88">
        <v>0.3</v>
      </c>
      <c r="I19" s="29"/>
    </row>
    <row r="20" spans="2:9" ht="11.25">
      <c r="B20" s="10" t="s">
        <v>61</v>
      </c>
      <c r="C20" s="17"/>
      <c r="D20" s="20"/>
      <c r="E20" s="20"/>
      <c r="F20" s="20"/>
      <c r="G20" s="22"/>
      <c r="I20" s="27"/>
    </row>
    <row r="21" spans="2:9" ht="11.25">
      <c r="B21" s="10"/>
      <c r="C21" s="17"/>
      <c r="D21" s="20"/>
      <c r="E21" s="20"/>
      <c r="F21" s="20"/>
      <c r="G21" s="22"/>
      <c r="I21" s="27"/>
    </row>
    <row r="22" spans="1:8" ht="17.25" customHeight="1" thickBot="1">
      <c r="A22" s="47"/>
      <c r="B22" s="25" t="s">
        <v>62</v>
      </c>
      <c r="C22" s="15">
        <v>0</v>
      </c>
      <c r="D22" s="15">
        <v>1</v>
      </c>
      <c r="E22" s="15">
        <v>2</v>
      </c>
      <c r="F22" s="15">
        <v>3</v>
      </c>
      <c r="G22" s="26"/>
      <c r="H22" s="12"/>
    </row>
    <row r="23" spans="2:9" ht="11.25">
      <c r="B23" s="17" t="s">
        <v>63</v>
      </c>
      <c r="C23" s="17"/>
      <c r="D23" s="18"/>
      <c r="E23" s="18"/>
      <c r="F23" s="36"/>
      <c r="H23" s="88">
        <v>0.2</v>
      </c>
      <c r="I23" s="10" t="s">
        <v>98</v>
      </c>
    </row>
    <row r="24" spans="2:8" ht="11.25">
      <c r="B24" s="2" t="s">
        <v>64</v>
      </c>
      <c r="C24" s="150"/>
      <c r="D24" s="28"/>
      <c r="E24" s="28"/>
      <c r="F24" s="37"/>
      <c r="G24" s="21" t="s">
        <v>4</v>
      </c>
      <c r="H24" s="99">
        <v>300</v>
      </c>
    </row>
    <row r="25" spans="2:8" ht="11.25">
      <c r="B25" s="4" t="s">
        <v>65</v>
      </c>
      <c r="C25" s="20"/>
      <c r="D25" s="20"/>
      <c r="E25" s="20"/>
      <c r="F25" s="20"/>
      <c r="G25" s="22"/>
      <c r="H25" s="97"/>
    </row>
    <row r="26" ht="9" customHeight="1"/>
    <row r="27" spans="2:9" ht="11.25">
      <c r="B27" s="2" t="s">
        <v>66</v>
      </c>
      <c r="C27" s="148"/>
      <c r="D27" s="20"/>
      <c r="E27" s="20"/>
      <c r="F27" s="20"/>
      <c r="G27" s="22"/>
      <c r="H27" s="99">
        <v>200</v>
      </c>
      <c r="I27" s="38"/>
    </row>
    <row r="28" spans="2:6" ht="11.25">
      <c r="B28" s="2" t="s">
        <v>67</v>
      </c>
      <c r="C28" s="28"/>
      <c r="D28" s="28"/>
      <c r="E28" s="28"/>
      <c r="F28" s="28"/>
    </row>
    <row r="29" spans="2:7" ht="11.25">
      <c r="B29" s="2" t="s">
        <v>68</v>
      </c>
      <c r="C29" s="20"/>
      <c r="D29" s="20"/>
      <c r="E29" s="20"/>
      <c r="F29" s="20"/>
      <c r="G29" s="22"/>
    </row>
    <row r="30" spans="4:7" ht="11.25">
      <c r="D30" s="20"/>
      <c r="E30" s="20"/>
      <c r="F30" s="20"/>
      <c r="G30" s="22"/>
    </row>
    <row r="31" spans="2:6" ht="11.25">
      <c r="B31" s="2" t="s">
        <v>69</v>
      </c>
      <c r="C31" s="20"/>
      <c r="D31" s="20"/>
      <c r="E31" s="20"/>
      <c r="F31" s="20"/>
    </row>
    <row r="32" spans="2:7" ht="11.25">
      <c r="B32" s="2" t="s">
        <v>70</v>
      </c>
      <c r="D32" s="20"/>
      <c r="E32" s="20"/>
      <c r="F32" s="20"/>
      <c r="G32" s="21"/>
    </row>
    <row r="33" spans="4:6" ht="11.25">
      <c r="D33" s="20"/>
      <c r="E33" s="20"/>
      <c r="F33" s="20"/>
    </row>
    <row r="34" spans="1:7" ht="12" thickBot="1">
      <c r="A34" s="47"/>
      <c r="B34" s="142" t="s">
        <v>81</v>
      </c>
      <c r="C34" s="15">
        <v>0</v>
      </c>
      <c r="D34" s="15">
        <v>1</v>
      </c>
      <c r="E34" s="15">
        <v>2</v>
      </c>
      <c r="F34" s="15">
        <v>3</v>
      </c>
      <c r="G34" s="26"/>
    </row>
    <row r="35" spans="1:7" ht="11.25">
      <c r="A35" s="47"/>
      <c r="B35" s="17" t="s">
        <v>61</v>
      </c>
      <c r="D35" s="18"/>
      <c r="E35" s="18"/>
      <c r="F35" s="18"/>
      <c r="G35" s="18"/>
    </row>
    <row r="36" spans="1:7" ht="11.25">
      <c r="A36" s="47"/>
      <c r="B36" s="2" t="s">
        <v>79</v>
      </c>
      <c r="C36" s="18"/>
      <c r="D36" s="18"/>
      <c r="E36" s="18"/>
      <c r="F36" s="18"/>
      <c r="G36" s="21"/>
    </row>
    <row r="37" spans="1:7" ht="11.25">
      <c r="A37" s="47"/>
      <c r="B37" s="2" t="s">
        <v>80</v>
      </c>
      <c r="C37" s="28"/>
      <c r="D37" s="28"/>
      <c r="E37" s="28"/>
      <c r="F37" s="28"/>
      <c r="G37" s="22"/>
    </row>
    <row r="38" spans="1:7" ht="11.25">
      <c r="A38" s="47"/>
      <c r="B38" s="103" t="s">
        <v>81</v>
      </c>
      <c r="C38" s="42"/>
      <c r="D38" s="42"/>
      <c r="E38" s="42"/>
      <c r="F38" s="42"/>
      <c r="G38" s="21" t="s">
        <v>5</v>
      </c>
    </row>
    <row r="39" spans="3:7" ht="11.25">
      <c r="C39" s="20"/>
      <c r="D39" s="20"/>
      <c r="E39" s="20"/>
      <c r="F39" s="20"/>
      <c r="G39" s="22"/>
    </row>
    <row r="40" spans="2:7" ht="11.25">
      <c r="B40" s="43" t="s">
        <v>7</v>
      </c>
      <c r="C40" s="100" t="e">
        <f>IRR(C38:F38)</f>
        <v>#NUM!</v>
      </c>
      <c r="D40" s="43" t="s">
        <v>97</v>
      </c>
      <c r="E40" s="66">
        <v>0.1</v>
      </c>
      <c r="F40" s="153">
        <f>NPV(E40,D38:F38)+C38</f>
        <v>0</v>
      </c>
      <c r="G40" s="21"/>
    </row>
    <row r="41" spans="2:7" ht="11.25">
      <c r="B41" s="43"/>
      <c r="C41" s="48"/>
      <c r="D41" s="43"/>
      <c r="E41" s="44"/>
      <c r="F41" s="49"/>
      <c r="G41" s="21"/>
    </row>
    <row r="42" spans="1:8" ht="12" thickBot="1">
      <c r="A42" s="47"/>
      <c r="B42" s="51" t="s">
        <v>107</v>
      </c>
      <c r="D42" s="15" t="s">
        <v>105</v>
      </c>
      <c r="E42" s="26"/>
      <c r="F42" s="15" t="s">
        <v>106</v>
      </c>
      <c r="G42" s="26"/>
      <c r="H42" s="12"/>
    </row>
    <row r="43" spans="2:7" ht="11.25">
      <c r="B43" s="2" t="s">
        <v>108</v>
      </c>
      <c r="D43" s="151"/>
      <c r="E43" s="101"/>
      <c r="F43" s="151"/>
      <c r="G43" s="21" t="s">
        <v>6</v>
      </c>
    </row>
    <row r="44" spans="2:10" ht="11.25">
      <c r="B44" s="2" t="s">
        <v>109</v>
      </c>
      <c r="D44" s="29"/>
      <c r="E44" s="101"/>
      <c r="F44" s="29"/>
      <c r="G44" s="21" t="s">
        <v>19</v>
      </c>
      <c r="H44" s="68"/>
      <c r="I44" s="17"/>
      <c r="J44" s="17"/>
    </row>
    <row r="45" spans="2:10" ht="11.25">
      <c r="B45" s="2" t="s">
        <v>110</v>
      </c>
      <c r="D45" s="102"/>
      <c r="E45" s="101"/>
      <c r="F45" s="29"/>
      <c r="G45" s="21" t="s">
        <v>20</v>
      </c>
      <c r="H45" s="71"/>
      <c r="I45" s="53"/>
      <c r="J45" s="17"/>
    </row>
    <row r="46" spans="4:10" ht="11.25">
      <c r="D46" s="29"/>
      <c r="E46" s="29"/>
      <c r="F46" s="52"/>
      <c r="G46" s="21"/>
      <c r="H46" s="68"/>
      <c r="I46" s="17"/>
      <c r="J46" s="17"/>
    </row>
    <row r="47" spans="7:10" ht="11.25">
      <c r="G47" s="21"/>
      <c r="H47" s="68"/>
      <c r="I47" s="17"/>
      <c r="J47" s="54"/>
    </row>
    <row r="48" spans="2:6" ht="11.25">
      <c r="B48" s="3"/>
      <c r="C48" s="3"/>
      <c r="D48" s="3"/>
      <c r="E48" s="3"/>
      <c r="F48" s="3"/>
    </row>
    <row r="49" spans="2:6" ht="11.25">
      <c r="B49" s="26"/>
      <c r="C49" s="3"/>
      <c r="D49" s="3"/>
      <c r="E49" s="3"/>
      <c r="F49" s="3"/>
    </row>
    <row r="50" spans="2:6" ht="16.5" customHeight="1">
      <c r="B50" s="133"/>
      <c r="C50" s="3"/>
      <c r="D50" s="3"/>
      <c r="E50" s="3"/>
      <c r="F50" s="3"/>
    </row>
    <row r="51" spans="2:6" ht="16.5" customHeight="1">
      <c r="B51" s="133"/>
      <c r="C51" s="3"/>
      <c r="D51" s="3"/>
      <c r="E51" s="3"/>
      <c r="F51" s="3"/>
    </row>
    <row r="52" spans="2:6" ht="16.5" customHeight="1">
      <c r="B52" s="134"/>
      <c r="C52" s="3"/>
      <c r="D52" s="3"/>
      <c r="E52" s="3"/>
      <c r="F52" s="3"/>
    </row>
    <row r="53" spans="2:6" ht="16.5" customHeight="1">
      <c r="B53" s="134"/>
      <c r="C53" s="3"/>
      <c r="D53" s="3"/>
      <c r="E53" s="3"/>
      <c r="F53" s="3"/>
    </row>
    <row r="54" spans="2:6" ht="16.5" customHeight="1">
      <c r="B54" s="3"/>
      <c r="C54" s="3"/>
      <c r="D54" s="3"/>
      <c r="E54" s="3"/>
      <c r="F54" s="3"/>
    </row>
    <row r="55" spans="2:6" ht="16.5" customHeight="1">
      <c r="B55" s="3"/>
      <c r="C55" s="3"/>
      <c r="D55" s="3"/>
      <c r="E55" s="3"/>
      <c r="F55" s="3"/>
    </row>
    <row r="56" spans="2:6" ht="16.5" customHeight="1">
      <c r="B56" s="133"/>
      <c r="C56" s="3"/>
      <c r="D56" s="3"/>
      <c r="E56" s="3"/>
      <c r="F56" s="3"/>
    </row>
    <row r="57" spans="2:6" ht="16.5" customHeight="1">
      <c r="B57" s="3"/>
      <c r="C57" s="3"/>
      <c r="D57" s="3"/>
      <c r="E57" s="3"/>
      <c r="F57" s="3"/>
    </row>
    <row r="58" spans="2:6" ht="16.5" customHeight="1">
      <c r="B58" s="3"/>
      <c r="C58" s="3"/>
      <c r="D58" s="3"/>
      <c r="E58" s="3"/>
      <c r="F58" s="3"/>
    </row>
    <row r="59" spans="2:6" ht="16.5" customHeight="1">
      <c r="B59" s="133"/>
      <c r="C59" s="3"/>
      <c r="D59" s="3"/>
      <c r="E59" s="3"/>
      <c r="F59" s="3"/>
    </row>
    <row r="60" spans="2:8" ht="16.5" customHeight="1">
      <c r="B60" s="3"/>
      <c r="C60" s="3"/>
      <c r="D60" s="3"/>
      <c r="E60" s="3"/>
      <c r="F60" s="3"/>
      <c r="H60" s="60"/>
    </row>
    <row r="61" spans="2:8" ht="16.5" customHeight="1">
      <c r="B61" s="134"/>
      <c r="C61" s="3"/>
      <c r="D61" s="3"/>
      <c r="E61" s="3"/>
      <c r="F61" s="3"/>
      <c r="H61" s="60"/>
    </row>
    <row r="62" spans="2:8" ht="16.5" customHeight="1">
      <c r="B62" s="133"/>
      <c r="C62" s="3"/>
      <c r="D62" s="3"/>
      <c r="E62" s="3"/>
      <c r="F62" s="3"/>
      <c r="H62" s="60"/>
    </row>
    <row r="63" spans="2:8" ht="16.5" customHeight="1">
      <c r="B63" s="134"/>
      <c r="C63" s="3"/>
      <c r="D63" s="3"/>
      <c r="E63" s="3"/>
      <c r="F63" s="3"/>
      <c r="H63" s="60"/>
    </row>
    <row r="64" spans="2:8" ht="16.5" customHeight="1">
      <c r="B64" s="133"/>
      <c r="C64" s="3"/>
      <c r="D64" s="3"/>
      <c r="E64" s="3"/>
      <c r="F64" s="3"/>
      <c r="H64" s="60"/>
    </row>
    <row r="65" spans="2:6" ht="16.5" customHeight="1">
      <c r="B65" s="133"/>
      <c r="C65" s="3"/>
      <c r="D65" s="3"/>
      <c r="E65" s="3"/>
      <c r="F65" s="3"/>
    </row>
    <row r="66" spans="2:6" ht="16.5" customHeight="1">
      <c r="B66" s="134"/>
      <c r="C66" s="3"/>
      <c r="D66" s="3"/>
      <c r="E66" s="3"/>
      <c r="F66" s="3"/>
    </row>
    <row r="67" spans="2:6" ht="16.5" customHeight="1">
      <c r="B67" s="133"/>
      <c r="C67" s="3"/>
      <c r="D67" s="3"/>
      <c r="E67" s="3"/>
      <c r="F67" s="3"/>
    </row>
    <row r="68" spans="2:6" ht="16.5" customHeight="1">
      <c r="B68" s="133"/>
      <c r="C68" s="3"/>
      <c r="D68" s="3"/>
      <c r="E68" s="3"/>
      <c r="F68" s="3"/>
    </row>
    <row r="69" spans="2:6" ht="16.5" customHeight="1">
      <c r="B69" s="3"/>
      <c r="C69" s="3"/>
      <c r="D69" s="3"/>
      <c r="E69" s="3"/>
      <c r="F69" s="3"/>
    </row>
    <row r="70" spans="2:6" ht="16.5" customHeight="1">
      <c r="B70" s="134"/>
      <c r="C70" s="3"/>
      <c r="D70" s="3"/>
      <c r="E70" s="3"/>
      <c r="F70" s="3"/>
    </row>
    <row r="71" spans="2:6" ht="16.5" customHeight="1">
      <c r="B71" s="3"/>
      <c r="C71" s="3"/>
      <c r="D71" s="3"/>
      <c r="E71" s="3"/>
      <c r="F71" s="3"/>
    </row>
    <row r="72" spans="2:6" ht="16.5" customHeight="1">
      <c r="B72" s="134"/>
      <c r="C72" s="3"/>
      <c r="D72" s="3"/>
      <c r="E72" s="3"/>
      <c r="F72" s="3"/>
    </row>
    <row r="73" spans="2:6" ht="16.5" customHeight="1">
      <c r="B73" s="3"/>
      <c r="C73" s="3"/>
      <c r="D73" s="3"/>
      <c r="E73" s="3"/>
      <c r="F73" s="3"/>
    </row>
    <row r="74" spans="2:6" ht="16.5" customHeight="1">
      <c r="B74" s="135"/>
      <c r="C74" s="3"/>
      <c r="D74" s="3"/>
      <c r="E74" s="3"/>
      <c r="F74" s="3"/>
    </row>
    <row r="75" spans="2:6" ht="16.5" customHeight="1">
      <c r="B75" s="133"/>
      <c r="C75" s="3"/>
      <c r="D75" s="3"/>
      <c r="E75" s="3"/>
      <c r="F75" s="3"/>
    </row>
    <row r="76" spans="2:6" ht="11.25">
      <c r="B76" s="134"/>
      <c r="C76" s="3"/>
      <c r="D76" s="3"/>
      <c r="E76" s="3"/>
      <c r="F76" s="3"/>
    </row>
    <row r="78" ht="11.25">
      <c r="G78" s="2"/>
    </row>
    <row r="79" spans="7:9" ht="11.25">
      <c r="G79" s="2"/>
      <c r="I79" s="10"/>
    </row>
    <row r="80" ht="12" customHeight="1">
      <c r="B80" s="10" t="s">
        <v>10</v>
      </c>
    </row>
    <row r="81" spans="2:7" ht="12" customHeight="1">
      <c r="B81" s="2" t="s">
        <v>11</v>
      </c>
      <c r="C81" s="10">
        <v>60</v>
      </c>
      <c r="D81" s="2">
        <f aca="true" t="shared" si="0" ref="D81:E83">C81</f>
        <v>60</v>
      </c>
      <c r="E81" s="2">
        <f t="shared" si="0"/>
        <v>60</v>
      </c>
      <c r="F81" s="56" t="s">
        <v>12</v>
      </c>
      <c r="G81" s="57"/>
    </row>
    <row r="82" spans="2:7" ht="11.25">
      <c r="B82" s="2" t="s">
        <v>13</v>
      </c>
      <c r="C82" s="10">
        <v>10</v>
      </c>
      <c r="D82" s="2">
        <f t="shared" si="0"/>
        <v>10</v>
      </c>
      <c r="E82" s="2">
        <f t="shared" si="0"/>
        <v>10</v>
      </c>
      <c r="F82" s="58">
        <f>(C81+C82*0.85-C83*0.85)/365</f>
        <v>0.1178082191780822</v>
      </c>
      <c r="G82" s="59"/>
    </row>
    <row r="83" spans="2:5" ht="11.25">
      <c r="B83" s="2" t="s">
        <v>14</v>
      </c>
      <c r="C83" s="10">
        <v>30</v>
      </c>
      <c r="D83" s="2">
        <f t="shared" si="0"/>
        <v>30</v>
      </c>
      <c r="E83" s="2">
        <f t="shared" si="0"/>
        <v>30</v>
      </c>
    </row>
  </sheetData>
  <sheetProtection/>
  <printOptions headings="1" horizontalCentered="1" verticalCentered="1"/>
  <pageMargins left="0.7480314960629921" right="0.35433070866141736" top="0.95" bottom="0.81" header="0" footer="0"/>
  <pageSetup horizontalDpi="200" verticalDpi="200" orientation="portrait" paperSize="9" scale="96" r:id="rId2"/>
  <headerFooter alignWithMargins="0">
    <oddFooter>&amp;CPage &amp;P</oddFooter>
  </headerFooter>
  <rowBreaks count="1" manualBreakCount="1">
    <brk id="77" max="6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R67"/>
  <sheetViews>
    <sheetView view="pageBreakPreview" zoomScale="160" zoomScaleNormal="175" zoomScaleSheetLayoutView="160" zoomScalePageLayoutView="0" workbookViewId="0" topLeftCell="A31">
      <selection activeCell="J52" sqref="J52"/>
    </sheetView>
  </sheetViews>
  <sheetFormatPr defaultColWidth="8.8515625" defaultRowHeight="12.75"/>
  <cols>
    <col min="1" max="1" width="1.8515625" style="2" customWidth="1"/>
    <col min="2" max="2" width="26.00390625" style="2" customWidth="1"/>
    <col min="3" max="8" width="7.140625" style="2" customWidth="1"/>
    <col min="9" max="9" width="5.00390625" style="2" customWidth="1"/>
    <col min="10" max="10" width="21.57421875" style="10" bestFit="1" customWidth="1"/>
    <col min="11" max="11" width="9.421875" style="8" customWidth="1"/>
    <col min="12" max="12" width="8.00390625" style="9" customWidth="1"/>
    <col min="13" max="17" width="8.8515625" style="8" customWidth="1"/>
    <col min="18" max="18" width="8.8515625" style="7" customWidth="1"/>
    <col min="19" max="16384" width="8.8515625" style="2" customWidth="1"/>
  </cols>
  <sheetData>
    <row r="1" spans="4:16" ht="15">
      <c r="D1" s="6" t="s">
        <v>115</v>
      </c>
      <c r="K1" s="10"/>
      <c r="L1" s="10"/>
      <c r="M1" s="10"/>
      <c r="N1" s="10"/>
      <c r="O1" s="10"/>
      <c r="P1" s="10"/>
    </row>
    <row r="2" spans="11:16" ht="11.25">
      <c r="K2" s="10"/>
      <c r="L2" s="10"/>
      <c r="M2" s="10"/>
      <c r="N2" s="10"/>
      <c r="O2" s="10"/>
      <c r="P2" s="10"/>
    </row>
    <row r="3" spans="2:16" ht="12" thickBot="1">
      <c r="B3" s="128" t="s">
        <v>50</v>
      </c>
      <c r="G3" s="12"/>
      <c r="K3" s="10"/>
      <c r="L3" s="10"/>
      <c r="M3" s="10"/>
      <c r="N3" s="10"/>
      <c r="O3" s="10"/>
      <c r="P3" s="10"/>
    </row>
    <row r="4" spans="2:16" ht="11.25">
      <c r="B4" s="2" t="s">
        <v>116</v>
      </c>
      <c r="C4" s="95">
        <v>500</v>
      </c>
      <c r="E4" s="2" t="s">
        <v>120</v>
      </c>
      <c r="H4" s="95">
        <v>500</v>
      </c>
      <c r="M4" s="9"/>
      <c r="N4" s="9"/>
      <c r="O4" s="9"/>
      <c r="P4" s="9"/>
    </row>
    <row r="5" spans="2:12" ht="11.25">
      <c r="B5" s="2" t="s">
        <v>117</v>
      </c>
      <c r="C5" s="95">
        <v>5</v>
      </c>
      <c r="E5" s="2" t="s">
        <v>119</v>
      </c>
      <c r="H5" s="88">
        <v>0.06</v>
      </c>
      <c r="L5" s="8"/>
    </row>
    <row r="6" spans="2:16" ht="11.25">
      <c r="B6" s="5" t="s">
        <v>118</v>
      </c>
      <c r="C6" s="95">
        <v>200</v>
      </c>
      <c r="E6" s="2" t="s">
        <v>148</v>
      </c>
      <c r="H6" s="95">
        <v>0</v>
      </c>
      <c r="M6" s="9"/>
      <c r="N6" s="9"/>
      <c r="O6" s="9"/>
      <c r="P6" s="9"/>
    </row>
    <row r="7" spans="2:16" ht="11.25">
      <c r="B7" s="2" t="s">
        <v>38</v>
      </c>
      <c r="C7" s="95">
        <v>125</v>
      </c>
      <c r="E7" s="2" t="s">
        <v>121</v>
      </c>
      <c r="H7" s="88">
        <v>0.3</v>
      </c>
      <c r="M7" s="9"/>
      <c r="N7" s="9"/>
      <c r="O7" s="9"/>
      <c r="P7" s="9"/>
    </row>
    <row r="8" spans="2:16" ht="11.25">
      <c r="B8" s="2" t="s">
        <v>0</v>
      </c>
      <c r="C8" s="95">
        <v>300</v>
      </c>
      <c r="E8" s="2" t="s">
        <v>122</v>
      </c>
      <c r="H8" s="88">
        <v>0.1</v>
      </c>
      <c r="M8" s="9"/>
      <c r="N8" s="9"/>
      <c r="O8" s="9"/>
      <c r="P8" s="9"/>
    </row>
    <row r="9" spans="13:16" ht="11.25">
      <c r="M9" s="9"/>
      <c r="N9" s="9"/>
      <c r="O9" s="9"/>
      <c r="P9" s="9"/>
    </row>
    <row r="10" spans="2:16" ht="12" thickBot="1">
      <c r="B10" s="128" t="s">
        <v>124</v>
      </c>
      <c r="D10" s="110" t="s">
        <v>1</v>
      </c>
      <c r="E10" s="11"/>
      <c r="F10" s="110" t="s">
        <v>123</v>
      </c>
      <c r="I10" s="105" t="s">
        <v>2</v>
      </c>
      <c r="M10" s="9"/>
      <c r="N10" s="9"/>
      <c r="O10" s="9"/>
      <c r="P10" s="9"/>
    </row>
    <row r="11" spans="2:16" ht="11.25">
      <c r="B11" s="2" t="s">
        <v>0</v>
      </c>
      <c r="D11" s="121"/>
      <c r="E11" s="11"/>
      <c r="F11" s="121"/>
      <c r="M11" s="9"/>
      <c r="N11" s="9"/>
      <c r="O11" s="9"/>
      <c r="P11" s="9"/>
    </row>
    <row r="12" spans="2:18" s="8" customFormat="1" ht="11.25">
      <c r="B12" s="2" t="s">
        <v>125</v>
      </c>
      <c r="D12" s="122"/>
      <c r="E12" s="11"/>
      <c r="F12" s="122"/>
      <c r="H12" s="2"/>
      <c r="I12" s="2"/>
      <c r="J12" s="10"/>
      <c r="L12" s="9"/>
      <c r="M12" s="9"/>
      <c r="N12" s="9"/>
      <c r="O12" s="9"/>
      <c r="P12" s="9"/>
      <c r="R12" s="7"/>
    </row>
    <row r="13" spans="2:18" s="8" customFormat="1" ht="11.25">
      <c r="B13" s="2" t="s">
        <v>16</v>
      </c>
      <c r="D13" s="121"/>
      <c r="E13" s="11"/>
      <c r="F13" s="121"/>
      <c r="H13" s="2"/>
      <c r="I13" s="2"/>
      <c r="J13" s="10"/>
      <c r="L13" s="9"/>
      <c r="M13" s="9"/>
      <c r="N13" s="9"/>
      <c r="O13" s="9"/>
      <c r="P13" s="9"/>
      <c r="R13" s="7"/>
    </row>
    <row r="14" spans="2:18" s="8" customFormat="1" ht="11.25">
      <c r="B14" s="2" t="s">
        <v>58</v>
      </c>
      <c r="D14" s="123"/>
      <c r="E14" s="11"/>
      <c r="F14" s="122"/>
      <c r="H14" s="2"/>
      <c r="I14" s="2"/>
      <c r="J14" s="10"/>
      <c r="L14" s="9"/>
      <c r="M14" s="9"/>
      <c r="N14" s="9"/>
      <c r="O14" s="9"/>
      <c r="P14" s="9"/>
      <c r="R14" s="7"/>
    </row>
    <row r="15" spans="2:18" s="8" customFormat="1" ht="11.25">
      <c r="B15" s="2" t="s">
        <v>126</v>
      </c>
      <c r="D15" s="124"/>
      <c r="E15" s="11"/>
      <c r="F15" s="121"/>
      <c r="H15" s="2"/>
      <c r="I15" s="2"/>
      <c r="J15" s="10"/>
      <c r="L15" s="9"/>
      <c r="M15" s="9"/>
      <c r="N15" s="9"/>
      <c r="O15" s="9"/>
      <c r="P15" s="9"/>
      <c r="R15" s="7"/>
    </row>
    <row r="16" spans="2:18" s="8" customFormat="1" ht="11.25">
      <c r="B16" s="2" t="s">
        <v>127</v>
      </c>
      <c r="D16" s="122"/>
      <c r="E16" s="11"/>
      <c r="F16" s="125"/>
      <c r="H16" s="2"/>
      <c r="I16" s="2"/>
      <c r="J16" s="10"/>
      <c r="L16" s="9"/>
      <c r="M16" s="9"/>
      <c r="N16" s="9"/>
      <c r="O16" s="9"/>
      <c r="P16" s="9"/>
      <c r="R16" s="7"/>
    </row>
    <row r="17" spans="2:18" s="8" customFormat="1" ht="11.25">
      <c r="B17" s="2" t="s">
        <v>128</v>
      </c>
      <c r="D17" s="124"/>
      <c r="E17" s="11"/>
      <c r="F17" s="126"/>
      <c r="H17" s="2"/>
      <c r="I17" s="2"/>
      <c r="J17" s="10"/>
      <c r="L17" s="9"/>
      <c r="M17" s="9"/>
      <c r="N17" s="9"/>
      <c r="O17" s="9"/>
      <c r="P17" s="9"/>
      <c r="R17" s="7"/>
    </row>
    <row r="18" spans="2:18" s="8" customFormat="1" ht="11.25">
      <c r="B18" s="2"/>
      <c r="C18" s="124"/>
      <c r="D18" s="11"/>
      <c r="E18" s="126"/>
      <c r="F18" s="2"/>
      <c r="G18" s="2"/>
      <c r="H18" s="2"/>
      <c r="I18" s="2"/>
      <c r="J18" s="10"/>
      <c r="L18" s="9"/>
      <c r="M18" s="9"/>
      <c r="N18" s="9"/>
      <c r="O18" s="9"/>
      <c r="P18" s="9"/>
      <c r="R18" s="7"/>
    </row>
    <row r="19" spans="2:18" s="8" customFormat="1" ht="12" thickBot="1">
      <c r="B19" s="128" t="s">
        <v>42</v>
      </c>
      <c r="C19" s="110">
        <v>0</v>
      </c>
      <c r="D19" s="110">
        <v>1</v>
      </c>
      <c r="E19" s="110">
        <v>2</v>
      </c>
      <c r="F19" s="110">
        <v>3</v>
      </c>
      <c r="G19" s="110">
        <v>4</v>
      </c>
      <c r="H19" s="110">
        <v>5</v>
      </c>
      <c r="J19" s="10"/>
      <c r="L19" s="9"/>
      <c r="M19" s="9"/>
      <c r="N19" s="9"/>
      <c r="O19" s="9"/>
      <c r="P19" s="9"/>
      <c r="R19" s="7"/>
    </row>
    <row r="20" spans="2:18" s="8" customFormat="1" ht="11.25">
      <c r="B20" s="2" t="s">
        <v>39</v>
      </c>
      <c r="C20" s="124"/>
      <c r="D20" s="111"/>
      <c r="E20" s="111"/>
      <c r="F20" s="111"/>
      <c r="G20" s="111"/>
      <c r="H20" s="111"/>
      <c r="I20" s="2"/>
      <c r="J20" s="10"/>
      <c r="L20" s="9"/>
      <c r="M20" s="9"/>
      <c r="N20" s="9"/>
      <c r="O20" s="9"/>
      <c r="P20" s="9"/>
      <c r="R20" s="7"/>
    </row>
    <row r="21" spans="2:18" s="8" customFormat="1" ht="11.25">
      <c r="B21" s="2" t="s">
        <v>40</v>
      </c>
      <c r="C21" s="137"/>
      <c r="D21" s="112"/>
      <c r="E21" s="112"/>
      <c r="F21" s="112"/>
      <c r="G21" s="112"/>
      <c r="H21" s="112"/>
      <c r="I21" s="2"/>
      <c r="J21" s="10"/>
      <c r="L21" s="9"/>
      <c r="M21" s="9"/>
      <c r="N21" s="9"/>
      <c r="O21" s="9"/>
      <c r="P21" s="9"/>
      <c r="R21" s="7"/>
    </row>
    <row r="22" spans="2:18" s="8" customFormat="1" ht="11.25">
      <c r="B22" s="2" t="s">
        <v>129</v>
      </c>
      <c r="C22" s="136"/>
      <c r="D22" s="136"/>
      <c r="E22" s="136"/>
      <c r="F22" s="136"/>
      <c r="G22" s="136"/>
      <c r="H22" s="136"/>
      <c r="I22" s="2"/>
      <c r="J22" s="10"/>
      <c r="L22" s="9"/>
      <c r="M22" s="9"/>
      <c r="N22" s="9"/>
      <c r="O22" s="9"/>
      <c r="P22" s="9"/>
      <c r="R22" s="7"/>
    </row>
    <row r="23" spans="2:18" s="8" customFormat="1" ht="5.25" customHeight="1">
      <c r="B23" s="2"/>
      <c r="C23" s="136"/>
      <c r="D23" s="111"/>
      <c r="E23" s="126"/>
      <c r="F23" s="2"/>
      <c r="G23" s="2"/>
      <c r="H23" s="2"/>
      <c r="I23" s="2"/>
      <c r="J23" s="10"/>
      <c r="L23" s="9"/>
      <c r="M23" s="9"/>
      <c r="N23" s="9"/>
      <c r="O23" s="9"/>
      <c r="P23" s="9"/>
      <c r="R23" s="7"/>
    </row>
    <row r="24" spans="2:18" s="8" customFormat="1" ht="11.25">
      <c r="B24" s="2" t="s">
        <v>130</v>
      </c>
      <c r="C24" s="136"/>
      <c r="D24" s="111"/>
      <c r="E24" s="111"/>
      <c r="F24" s="111"/>
      <c r="G24" s="111"/>
      <c r="H24" s="111"/>
      <c r="I24" s="2"/>
      <c r="J24" s="10"/>
      <c r="L24" s="9"/>
      <c r="M24" s="9"/>
      <c r="N24" s="9"/>
      <c r="O24" s="9"/>
      <c r="P24" s="9"/>
      <c r="R24" s="7"/>
    </row>
    <row r="25" spans="2:18" s="8" customFormat="1" ht="11.25">
      <c r="B25" s="2" t="s">
        <v>131</v>
      </c>
      <c r="C25" s="137"/>
      <c r="D25" s="112"/>
      <c r="E25" s="112"/>
      <c r="F25" s="112"/>
      <c r="G25" s="112"/>
      <c r="H25" s="112"/>
      <c r="I25" s="2"/>
      <c r="J25" s="10"/>
      <c r="L25" s="9"/>
      <c r="M25" s="9"/>
      <c r="N25" s="9"/>
      <c r="O25" s="9"/>
      <c r="P25" s="9"/>
      <c r="R25" s="7"/>
    </row>
    <row r="26" spans="2:18" s="8" customFormat="1" ht="12" customHeight="1">
      <c r="B26" s="2" t="s">
        <v>132</v>
      </c>
      <c r="C26" s="136"/>
      <c r="D26" s="136"/>
      <c r="E26" s="136"/>
      <c r="F26" s="136"/>
      <c r="G26" s="136"/>
      <c r="H26" s="136"/>
      <c r="I26" s="2"/>
      <c r="J26" s="10"/>
      <c r="L26" s="9"/>
      <c r="M26" s="9"/>
      <c r="N26" s="9"/>
      <c r="O26" s="9"/>
      <c r="P26" s="9"/>
      <c r="R26" s="7"/>
    </row>
    <row r="27" spans="2:18" s="8" customFormat="1" ht="12" customHeight="1">
      <c r="B27" s="111" t="s">
        <v>133</v>
      </c>
      <c r="C27" s="136"/>
      <c r="D27" s="136"/>
      <c r="E27" s="136"/>
      <c r="F27" s="136"/>
      <c r="G27" s="136"/>
      <c r="H27" s="136"/>
      <c r="I27" s="2"/>
      <c r="J27" s="10"/>
      <c r="L27" s="9"/>
      <c r="M27" s="9"/>
      <c r="N27" s="9"/>
      <c r="O27" s="9"/>
      <c r="P27" s="9"/>
      <c r="R27" s="7"/>
    </row>
    <row r="28" spans="2:18" s="8" customFormat="1" ht="11.25">
      <c r="B28" s="2"/>
      <c r="C28" s="124"/>
      <c r="D28" s="11"/>
      <c r="E28" s="126"/>
      <c r="F28" s="2"/>
      <c r="G28" s="2"/>
      <c r="H28" s="2"/>
      <c r="I28" s="2"/>
      <c r="J28" s="10"/>
      <c r="L28" s="9"/>
      <c r="M28" s="9"/>
      <c r="N28" s="9"/>
      <c r="O28" s="9"/>
      <c r="P28" s="9"/>
      <c r="R28" s="7"/>
    </row>
    <row r="29" spans="2:18" s="8" customFormat="1" ht="12" thickBot="1">
      <c r="B29" s="128" t="s">
        <v>134</v>
      </c>
      <c r="C29" s="110">
        <v>0</v>
      </c>
      <c r="D29" s="110">
        <v>1</v>
      </c>
      <c r="E29" s="110">
        <v>2</v>
      </c>
      <c r="F29" s="110">
        <v>3</v>
      </c>
      <c r="G29" s="110">
        <v>4</v>
      </c>
      <c r="H29" s="110">
        <v>5</v>
      </c>
      <c r="J29" s="10"/>
      <c r="L29" s="9"/>
      <c r="M29" s="9"/>
      <c r="N29" s="9"/>
      <c r="O29" s="9"/>
      <c r="P29" s="9"/>
      <c r="R29" s="7"/>
    </row>
    <row r="30" spans="2:18" s="8" customFormat="1" ht="11.25">
      <c r="B30" s="2" t="s">
        <v>136</v>
      </c>
      <c r="C30" s="111"/>
      <c r="D30" s="111"/>
      <c r="E30" s="111"/>
      <c r="F30" s="111"/>
      <c r="G30" s="111"/>
      <c r="H30" s="111"/>
      <c r="J30" s="10"/>
      <c r="L30" s="9"/>
      <c r="M30" s="9"/>
      <c r="N30" s="9"/>
      <c r="O30" s="9"/>
      <c r="P30" s="9"/>
      <c r="R30" s="7"/>
    </row>
    <row r="31" spans="2:18" s="8" customFormat="1" ht="11.25">
      <c r="B31" s="2" t="s">
        <v>135</v>
      </c>
      <c r="C31" s="111"/>
      <c r="D31" s="111"/>
      <c r="E31" s="111"/>
      <c r="F31" s="111"/>
      <c r="G31" s="111"/>
      <c r="H31" s="111"/>
      <c r="I31" s="105" t="s">
        <v>3</v>
      </c>
      <c r="J31" s="10"/>
      <c r="L31" s="9"/>
      <c r="M31" s="9"/>
      <c r="N31" s="9"/>
      <c r="O31" s="9"/>
      <c r="P31" s="9"/>
      <c r="R31" s="7"/>
    </row>
    <row r="32" spans="2:18" s="8" customFormat="1" ht="11.25">
      <c r="B32" s="2" t="s">
        <v>61</v>
      </c>
      <c r="C32" s="112"/>
      <c r="D32" s="112"/>
      <c r="E32" s="112"/>
      <c r="F32" s="112"/>
      <c r="G32" s="112"/>
      <c r="H32" s="112"/>
      <c r="I32" s="2"/>
      <c r="J32" s="10"/>
      <c r="L32" s="9"/>
      <c r="M32" s="9"/>
      <c r="N32" s="9"/>
      <c r="O32" s="9"/>
      <c r="P32" s="9"/>
      <c r="R32" s="7"/>
    </row>
    <row r="33" spans="2:18" s="8" customFormat="1" ht="11.25">
      <c r="B33" s="10" t="s">
        <v>138</v>
      </c>
      <c r="C33" s="111"/>
      <c r="D33" s="111"/>
      <c r="E33" s="111"/>
      <c r="F33" s="111"/>
      <c r="G33" s="111"/>
      <c r="H33" s="111"/>
      <c r="I33" s="105" t="s">
        <v>4</v>
      </c>
      <c r="J33" s="10"/>
      <c r="L33" s="9"/>
      <c r="M33" s="9"/>
      <c r="N33" s="9"/>
      <c r="O33" s="9"/>
      <c r="P33" s="9"/>
      <c r="R33" s="7"/>
    </row>
    <row r="34" spans="2:18" s="8" customFormat="1" ht="11.25">
      <c r="B34" s="45" t="s">
        <v>137</v>
      </c>
      <c r="C34" s="153">
        <f>NPV(H8,D33:H33)</f>
        <v>0</v>
      </c>
      <c r="D34" s="2"/>
      <c r="E34" s="2"/>
      <c r="F34" s="2"/>
      <c r="G34" s="111"/>
      <c r="H34" s="114"/>
      <c r="J34" s="10"/>
      <c r="L34" s="9"/>
      <c r="M34" s="9"/>
      <c r="N34" s="9"/>
      <c r="O34" s="9"/>
      <c r="P34" s="9"/>
      <c r="R34" s="7"/>
    </row>
    <row r="35" spans="2:18" s="8" customFormat="1" ht="11.25">
      <c r="B35" s="45"/>
      <c r="C35" s="113"/>
      <c r="D35" s="111"/>
      <c r="E35" s="111"/>
      <c r="F35" s="111"/>
      <c r="G35" s="111"/>
      <c r="H35" s="111"/>
      <c r="I35" s="2"/>
      <c r="J35" s="10"/>
      <c r="L35" s="9"/>
      <c r="M35" s="9"/>
      <c r="N35" s="9"/>
      <c r="O35" s="9"/>
      <c r="P35" s="9"/>
      <c r="R35" s="7"/>
    </row>
    <row r="36" spans="2:18" s="8" customFormat="1" ht="12" thickBot="1">
      <c r="B36" s="128" t="s">
        <v>145</v>
      </c>
      <c r="J36" s="10"/>
      <c r="L36" s="9"/>
      <c r="M36" s="9"/>
      <c r="N36" s="9"/>
      <c r="O36" s="9"/>
      <c r="P36" s="9"/>
      <c r="R36" s="7"/>
    </row>
    <row r="37" spans="2:18" s="8" customFormat="1" ht="11.25">
      <c r="B37" s="134" t="s">
        <v>75</v>
      </c>
      <c r="C37" s="111"/>
      <c r="D37" s="118"/>
      <c r="E37" s="118"/>
      <c r="F37" s="118"/>
      <c r="G37" s="118"/>
      <c r="H37" s="118"/>
      <c r="I37" s="105" t="s">
        <v>5</v>
      </c>
      <c r="J37" s="10"/>
      <c r="L37" s="9"/>
      <c r="M37" s="9"/>
      <c r="N37" s="9"/>
      <c r="O37" s="9"/>
      <c r="P37" s="9"/>
      <c r="R37" s="7"/>
    </row>
    <row r="38" spans="2:18" s="8" customFormat="1" ht="11.25">
      <c r="B38" s="134" t="s">
        <v>147</v>
      </c>
      <c r="C38" s="112"/>
      <c r="D38" s="138"/>
      <c r="E38" s="138"/>
      <c r="F38" s="138"/>
      <c r="G38" s="138"/>
      <c r="H38" s="138"/>
      <c r="I38" s="105"/>
      <c r="J38" s="10"/>
      <c r="L38" s="9"/>
      <c r="M38" s="9"/>
      <c r="N38" s="9"/>
      <c r="O38" s="9"/>
      <c r="P38" s="9"/>
      <c r="R38" s="7"/>
    </row>
    <row r="39" spans="2:18" s="8" customFormat="1" ht="11.25">
      <c r="B39" s="57" t="s">
        <v>146</v>
      </c>
      <c r="C39" s="118"/>
      <c r="D39" s="118"/>
      <c r="E39" s="118"/>
      <c r="F39" s="118"/>
      <c r="G39" s="118"/>
      <c r="H39" s="118"/>
      <c r="I39" s="105" t="s">
        <v>6</v>
      </c>
      <c r="J39" s="10"/>
      <c r="L39" s="9"/>
      <c r="M39" s="9"/>
      <c r="N39" s="9"/>
      <c r="O39" s="9"/>
      <c r="P39" s="9"/>
      <c r="R39" s="7"/>
    </row>
    <row r="40" spans="2:18" s="8" customFormat="1" ht="11.25">
      <c r="B40" s="45" t="s">
        <v>137</v>
      </c>
      <c r="C40" s="153">
        <f>NPV(H8,D39:H39)</f>
        <v>0</v>
      </c>
      <c r="D40" s="113"/>
      <c r="E40" s="2"/>
      <c r="F40" s="2"/>
      <c r="G40" s="111"/>
      <c r="H40" s="114"/>
      <c r="I40" s="105" t="s">
        <v>19</v>
      </c>
      <c r="J40" s="10"/>
      <c r="L40" s="9"/>
      <c r="M40" s="9"/>
      <c r="N40" s="9"/>
      <c r="O40" s="9"/>
      <c r="P40" s="9"/>
      <c r="R40" s="7"/>
    </row>
    <row r="41" spans="2:18" s="8" customFormat="1" ht="11.25">
      <c r="B41" s="113" t="s">
        <v>139</v>
      </c>
      <c r="C41" s="153">
        <f>C34-C40</f>
        <v>0</v>
      </c>
      <c r="D41" s="2" t="s">
        <v>37</v>
      </c>
      <c r="E41" s="2"/>
      <c r="F41" s="2"/>
      <c r="G41" s="111"/>
      <c r="H41" s="114"/>
      <c r="I41" s="2"/>
      <c r="J41" s="10"/>
      <c r="L41" s="9"/>
      <c r="M41" s="9"/>
      <c r="N41" s="9"/>
      <c r="O41" s="9"/>
      <c r="P41" s="9"/>
      <c r="R41" s="7"/>
    </row>
    <row r="42" spans="2:18" s="8" customFormat="1" ht="11.25">
      <c r="B42" s="45"/>
      <c r="C42" s="119"/>
      <c r="D42" s="120"/>
      <c r="E42" s="120"/>
      <c r="F42" s="120"/>
      <c r="G42" s="120"/>
      <c r="H42" s="120"/>
      <c r="I42" s="2"/>
      <c r="J42" s="10"/>
      <c r="L42" s="9"/>
      <c r="M42" s="9"/>
      <c r="N42" s="9"/>
      <c r="O42" s="9"/>
      <c r="P42" s="9"/>
      <c r="R42" s="7"/>
    </row>
    <row r="43" spans="2:18" s="8" customFormat="1" ht="12" thickBot="1">
      <c r="B43" s="128" t="s">
        <v>140</v>
      </c>
      <c r="C43" s="117"/>
      <c r="D43" s="127"/>
      <c r="E43" s="127"/>
      <c r="F43" s="127"/>
      <c r="G43" s="127"/>
      <c r="H43" s="127"/>
      <c r="I43" s="105" t="s">
        <v>20</v>
      </c>
      <c r="J43" s="10"/>
      <c r="L43" s="9"/>
      <c r="M43" s="9"/>
      <c r="N43" s="9"/>
      <c r="O43" s="9"/>
      <c r="P43" s="9"/>
      <c r="R43" s="7"/>
    </row>
    <row r="44" spans="2:18" s="8" customFormat="1" ht="11.25">
      <c r="B44" s="10" t="s">
        <v>36</v>
      </c>
      <c r="C44" s="104">
        <v>0</v>
      </c>
      <c r="D44" s="104">
        <v>1</v>
      </c>
      <c r="E44" s="104">
        <v>2</v>
      </c>
      <c r="F44" s="104">
        <v>3</v>
      </c>
      <c r="G44" s="104">
        <v>4</v>
      </c>
      <c r="H44" s="104">
        <v>5</v>
      </c>
      <c r="J44" s="10"/>
      <c r="L44" s="9"/>
      <c r="R44" s="7"/>
    </row>
    <row r="45" spans="2:18" s="8" customFormat="1" ht="11.25">
      <c r="B45" s="5" t="s">
        <v>141</v>
      </c>
      <c r="C45" s="2"/>
      <c r="D45" s="106"/>
      <c r="E45" s="107"/>
      <c r="F45" s="107"/>
      <c r="G45" s="107"/>
      <c r="H45" s="107"/>
      <c r="I45" s="2"/>
      <c r="J45" s="108"/>
      <c r="K45" s="9"/>
      <c r="L45" s="9"/>
      <c r="R45" s="7"/>
    </row>
    <row r="46" spans="2:18" s="8" customFormat="1" ht="11.25">
      <c r="B46" s="5" t="s">
        <v>142</v>
      </c>
      <c r="C46" s="2"/>
      <c r="D46" s="106"/>
      <c r="E46" s="107"/>
      <c r="F46" s="107"/>
      <c r="G46" s="107"/>
      <c r="H46" s="107"/>
      <c r="I46" s="2"/>
      <c r="J46" s="108"/>
      <c r="K46" s="9"/>
      <c r="L46" s="9"/>
      <c r="M46" s="9"/>
      <c r="N46" s="9"/>
      <c r="O46" s="9"/>
      <c r="P46" s="9"/>
      <c r="R46" s="7"/>
    </row>
    <row r="47" spans="2:18" s="8" customFormat="1" ht="11.25">
      <c r="B47" s="2" t="s">
        <v>143</v>
      </c>
      <c r="C47" s="33"/>
      <c r="D47" s="35"/>
      <c r="E47" s="35"/>
      <c r="F47" s="35"/>
      <c r="G47" s="35"/>
      <c r="H47" s="35"/>
      <c r="I47" s="2"/>
      <c r="J47" s="108"/>
      <c r="K47" s="9"/>
      <c r="L47" s="9"/>
      <c r="M47" s="9"/>
      <c r="N47" s="9"/>
      <c r="O47" s="9"/>
      <c r="P47" s="9"/>
      <c r="R47" s="7"/>
    </row>
    <row r="48" spans="2:18" s="8" customFormat="1" ht="11.25">
      <c r="B48" s="2"/>
      <c r="C48" s="107"/>
      <c r="D48" s="107"/>
      <c r="E48" s="107"/>
      <c r="F48" s="107"/>
      <c r="G48" s="107"/>
      <c r="H48" s="107"/>
      <c r="I48" s="105" t="s">
        <v>21</v>
      </c>
      <c r="J48" s="108"/>
      <c r="K48" s="26"/>
      <c r="L48" s="26"/>
      <c r="M48" s="26"/>
      <c r="R48" s="7"/>
    </row>
    <row r="49" spans="2:18" s="8" customFormat="1" ht="11.25">
      <c r="B49" s="45" t="s">
        <v>137</v>
      </c>
      <c r="C49" s="153">
        <f>NPV(H8,D48:H48)</f>
        <v>0</v>
      </c>
      <c r="D49" s="116"/>
      <c r="E49" s="2"/>
      <c r="F49" s="2"/>
      <c r="G49" s="111"/>
      <c r="H49" s="114"/>
      <c r="I49" s="2"/>
      <c r="J49" s="108"/>
      <c r="L49" s="9"/>
      <c r="M49" s="9"/>
      <c r="N49" s="9"/>
      <c r="O49" s="9"/>
      <c r="P49" s="9"/>
      <c r="R49" s="7"/>
    </row>
    <row r="50" spans="2:18" s="8" customFormat="1" ht="11.25">
      <c r="B50" s="2"/>
      <c r="C50" s="2"/>
      <c r="D50" s="2"/>
      <c r="E50" s="2"/>
      <c r="F50" s="2"/>
      <c r="G50" s="2"/>
      <c r="H50" s="2"/>
      <c r="I50" s="2"/>
      <c r="J50" s="108"/>
      <c r="L50" s="9"/>
      <c r="M50" s="9"/>
      <c r="N50" s="9"/>
      <c r="O50" s="9"/>
      <c r="P50" s="9"/>
      <c r="R50" s="7"/>
    </row>
    <row r="51" spans="2:18" s="8" customFormat="1" ht="11.25">
      <c r="B51" s="10" t="s">
        <v>41</v>
      </c>
      <c r="C51" s="104">
        <v>0</v>
      </c>
      <c r="D51" s="104">
        <v>1</v>
      </c>
      <c r="E51" s="104">
        <v>2</v>
      </c>
      <c r="F51" s="104">
        <v>3</v>
      </c>
      <c r="G51" s="104">
        <v>4</v>
      </c>
      <c r="H51" s="104">
        <v>5</v>
      </c>
      <c r="I51" s="2"/>
      <c r="J51" s="108"/>
      <c r="L51" s="9"/>
      <c r="R51" s="7"/>
    </row>
    <row r="52" spans="2:18" s="8" customFormat="1" ht="11.25">
      <c r="B52" s="4" t="s">
        <v>144</v>
      </c>
      <c r="C52" s="2"/>
      <c r="D52" s="115"/>
      <c r="E52" s="7"/>
      <c r="F52" s="7"/>
      <c r="G52" s="7"/>
      <c r="H52" s="7"/>
      <c r="I52" s="105" t="s">
        <v>21</v>
      </c>
      <c r="J52" s="108"/>
      <c r="L52" s="9"/>
      <c r="R52" s="7"/>
    </row>
    <row r="53" spans="2:18" s="8" customFormat="1" ht="11.25">
      <c r="B53" s="45" t="s">
        <v>137</v>
      </c>
      <c r="C53" s="153">
        <f>NPV(H$8,D52:H52)</f>
        <v>0</v>
      </c>
      <c r="D53" s="109"/>
      <c r="E53" s="2"/>
      <c r="F53" s="2"/>
      <c r="G53" s="2"/>
      <c r="H53" s="2"/>
      <c r="I53" s="2"/>
      <c r="J53" s="108"/>
      <c r="K53" s="9"/>
      <c r="L53" s="9"/>
      <c r="R53" s="7"/>
    </row>
    <row r="54" spans="2:18" s="8" customFormat="1" ht="11.25">
      <c r="B54" s="129" t="s">
        <v>139</v>
      </c>
      <c r="C54" s="153">
        <f>C49-C53</f>
        <v>0</v>
      </c>
      <c r="D54" s="2" t="s">
        <v>37</v>
      </c>
      <c r="E54" s="2"/>
      <c r="F54" s="2"/>
      <c r="G54" s="120"/>
      <c r="H54" s="120"/>
      <c r="I54" s="105" t="s">
        <v>22</v>
      </c>
      <c r="J54" s="108"/>
      <c r="K54" s="9"/>
      <c r="L54" s="9"/>
      <c r="R54" s="7"/>
    </row>
    <row r="55" spans="2:18" s="8" customFormat="1" ht="11.25">
      <c r="B55" s="45"/>
      <c r="C55" s="119"/>
      <c r="D55" s="109"/>
      <c r="E55" s="2"/>
      <c r="F55" s="2"/>
      <c r="G55" s="2"/>
      <c r="H55" s="2"/>
      <c r="I55" s="2"/>
      <c r="J55" s="108"/>
      <c r="K55" s="9"/>
      <c r="L55" s="9"/>
      <c r="R55" s="7"/>
    </row>
    <row r="56" spans="2:18" s="8" customFormat="1" ht="11.25">
      <c r="B56" s="10"/>
      <c r="C56" s="2"/>
      <c r="D56" s="2"/>
      <c r="E56" s="2"/>
      <c r="F56" s="2"/>
      <c r="G56" s="2"/>
      <c r="H56" s="2"/>
      <c r="I56" s="2"/>
      <c r="J56" s="10"/>
      <c r="L56" s="9"/>
      <c r="R56" s="7"/>
    </row>
    <row r="57" spans="2:18" s="8" customFormat="1" ht="11.25">
      <c r="B57" s="4"/>
      <c r="C57" s="2"/>
      <c r="D57" s="2"/>
      <c r="E57" s="2"/>
      <c r="F57" s="2"/>
      <c r="G57" s="2"/>
      <c r="H57" s="2"/>
      <c r="I57" s="2"/>
      <c r="J57" s="10"/>
      <c r="L57" s="9"/>
      <c r="R57" s="7"/>
    </row>
    <row r="58" spans="2:18" s="8" customFormat="1" ht="11.25">
      <c r="B58" s="4"/>
      <c r="C58" s="2"/>
      <c r="D58" s="2"/>
      <c r="E58" s="2"/>
      <c r="F58" s="2"/>
      <c r="G58" s="2"/>
      <c r="H58" s="2"/>
      <c r="I58" s="2"/>
      <c r="J58" s="10"/>
      <c r="L58" s="9"/>
      <c r="R58" s="7"/>
    </row>
    <row r="61" ht="11.25">
      <c r="B61" s="4"/>
    </row>
    <row r="63" ht="11.25">
      <c r="B63" s="4"/>
    </row>
    <row r="65" ht="11.25">
      <c r="B65" s="4"/>
    </row>
    <row r="67" ht="11.25">
      <c r="B67" s="5"/>
    </row>
  </sheetData>
  <sheetProtection/>
  <printOptions headings="1" horizontalCentered="1" verticalCentered="1"/>
  <pageMargins left="0.7480314960629921" right="0.7480314960629921" top="0.6692913385826772" bottom="0.35433070866141736" header="0.5118110236220472" footer="0.2755905511811024"/>
  <pageSetup horizontalDpi="200" verticalDpi="200" orientation="portrait" paperSize="9" r:id="rId2"/>
  <headerFooter alignWithMargins="0">
    <oddFooter>&amp;R© E.M. Abascal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160" zoomScaleNormal="160" zoomScaleSheetLayoutView="160" zoomScalePageLayoutView="0" workbookViewId="0" topLeftCell="A10">
      <selection activeCell="B1" sqref="B1"/>
    </sheetView>
  </sheetViews>
  <sheetFormatPr defaultColWidth="11.57421875" defaultRowHeight="12" customHeight="1"/>
  <cols>
    <col min="1" max="1" width="3.00390625" style="68" customWidth="1"/>
    <col min="2" max="2" width="35.57421875" style="17" customWidth="1"/>
    <col min="3" max="5" width="10.00390625" style="17" customWidth="1"/>
    <col min="6" max="6" width="10.8515625" style="17" customWidth="1"/>
    <col min="7" max="7" width="17.421875" style="3" customWidth="1"/>
    <col min="8" max="8" width="18.140625" style="17" customWidth="1"/>
    <col min="9" max="9" width="12.57421875" style="17" customWidth="1"/>
    <col min="10" max="10" width="12.140625" style="17" customWidth="1"/>
    <col min="11" max="12" width="7.57421875" style="17" customWidth="1"/>
    <col min="13" max="16384" width="11.57421875" style="17" customWidth="1"/>
  </cols>
  <sheetData>
    <row r="1" spans="3:5" ht="22.5" customHeight="1">
      <c r="C1" s="69" t="s">
        <v>83</v>
      </c>
      <c r="E1" s="16"/>
    </row>
    <row r="2" spans="3:5" ht="12" customHeight="1">
      <c r="C2" s="16"/>
      <c r="D2" s="70"/>
      <c r="E2" s="16"/>
    </row>
    <row r="3" spans="2:7" ht="15" customHeight="1" thickBot="1">
      <c r="B3" s="80" t="s">
        <v>84</v>
      </c>
      <c r="C3" s="78" t="s">
        <v>85</v>
      </c>
      <c r="D3" s="78" t="s">
        <v>34</v>
      </c>
      <c r="E3" s="78" t="s">
        <v>86</v>
      </c>
      <c r="F3" s="79" t="s">
        <v>49</v>
      </c>
      <c r="G3" s="74"/>
    </row>
    <row r="4" spans="2:6" ht="12" customHeight="1">
      <c r="B4" s="81" t="s">
        <v>87</v>
      </c>
      <c r="C4" s="83">
        <v>0.28</v>
      </c>
      <c r="D4" s="82">
        <v>0.2</v>
      </c>
      <c r="E4" s="82">
        <v>0.12</v>
      </c>
      <c r="F4" s="21" t="s">
        <v>2</v>
      </c>
    </row>
    <row r="5" spans="1:6" ht="12" customHeight="1">
      <c r="A5" s="71"/>
      <c r="B5" s="17" t="s">
        <v>15</v>
      </c>
      <c r="C5" s="54">
        <v>0.057</v>
      </c>
      <c r="D5" s="54">
        <v>0.063</v>
      </c>
      <c r="E5" s="54">
        <v>0.069</v>
      </c>
      <c r="F5" s="21" t="s">
        <v>3</v>
      </c>
    </row>
    <row r="6" spans="2:6" ht="12" customHeight="1">
      <c r="B6" s="33" t="s">
        <v>88</v>
      </c>
      <c r="C6" s="84">
        <v>-60</v>
      </c>
      <c r="D6" s="84">
        <v>-51</v>
      </c>
      <c r="E6" s="84">
        <v>-42</v>
      </c>
      <c r="F6" s="3"/>
    </row>
    <row r="7" spans="3:7" ht="12" customHeight="1">
      <c r="C7" s="68"/>
      <c r="D7" s="68"/>
      <c r="E7" s="77"/>
      <c r="F7" s="3"/>
      <c r="G7" s="75"/>
    </row>
    <row r="8" spans="1:6" ht="12" customHeight="1">
      <c r="A8" s="71"/>
      <c r="B8" s="85" t="s">
        <v>91</v>
      </c>
      <c r="C8" s="86">
        <v>350</v>
      </c>
      <c r="D8" s="86">
        <v>300</v>
      </c>
      <c r="E8" s="86">
        <v>250</v>
      </c>
      <c r="F8" s="3"/>
    </row>
    <row r="9" spans="2:6" ht="12" customHeight="1">
      <c r="B9" s="17" t="s">
        <v>15</v>
      </c>
      <c r="C9" s="54">
        <v>0.028</v>
      </c>
      <c r="D9" s="54">
        <v>0.063</v>
      </c>
      <c r="E9" s="54">
        <v>0.107</v>
      </c>
      <c r="F9" s="21" t="s">
        <v>3</v>
      </c>
    </row>
    <row r="10" spans="2:6" ht="12" customHeight="1">
      <c r="B10" s="33" t="s">
        <v>88</v>
      </c>
      <c r="C10" s="84">
        <v>-87</v>
      </c>
      <c r="D10" s="84">
        <v>-51</v>
      </c>
      <c r="E10" s="84">
        <v>-15</v>
      </c>
      <c r="F10" s="3"/>
    </row>
    <row r="11" spans="1:7" ht="12" customHeight="1">
      <c r="A11" s="71"/>
      <c r="C11" s="68"/>
      <c r="D11" s="68"/>
      <c r="E11" s="73"/>
      <c r="F11" s="3"/>
      <c r="G11" s="76"/>
    </row>
    <row r="12" spans="2:7" ht="12" customHeight="1">
      <c r="B12" s="81" t="s">
        <v>92</v>
      </c>
      <c r="C12" s="86">
        <v>9</v>
      </c>
      <c r="D12" s="86">
        <v>10</v>
      </c>
      <c r="E12" s="86">
        <v>11</v>
      </c>
      <c r="G12" s="76"/>
    </row>
    <row r="13" spans="2:6" ht="12" customHeight="1">
      <c r="B13" s="17" t="s">
        <v>15</v>
      </c>
      <c r="C13" s="54">
        <v>-0.128</v>
      </c>
      <c r="D13" s="54">
        <v>0.063</v>
      </c>
      <c r="E13" s="54">
        <v>0.245</v>
      </c>
      <c r="F13" s="21" t="s">
        <v>4</v>
      </c>
    </row>
    <row r="14" spans="2:5" ht="12" customHeight="1">
      <c r="B14" s="33" t="s">
        <v>88</v>
      </c>
      <c r="C14" s="84">
        <v>-190</v>
      </c>
      <c r="D14" s="84">
        <v>-51</v>
      </c>
      <c r="E14" s="84">
        <v>88</v>
      </c>
    </row>
    <row r="15" spans="3:5" ht="12" customHeight="1">
      <c r="C15" s="68"/>
      <c r="D15" s="68"/>
      <c r="E15" s="68"/>
    </row>
    <row r="16" spans="2:5" ht="12" customHeight="1">
      <c r="B16" s="81" t="s">
        <v>93</v>
      </c>
      <c r="C16" s="86" t="s">
        <v>89</v>
      </c>
      <c r="D16" s="86" t="s">
        <v>35</v>
      </c>
      <c r="E16" s="86" t="s">
        <v>90</v>
      </c>
    </row>
    <row r="17" spans="2:6" ht="12" customHeight="1">
      <c r="B17" s="17" t="s">
        <v>15</v>
      </c>
      <c r="C17" s="54">
        <v>-0.131</v>
      </c>
      <c r="D17" s="54">
        <v>0.063</v>
      </c>
      <c r="E17" s="54">
        <v>0.354</v>
      </c>
      <c r="F17" s="21" t="s">
        <v>5</v>
      </c>
    </row>
    <row r="18" spans="2:5" ht="12" customHeight="1">
      <c r="B18" s="33" t="s">
        <v>88</v>
      </c>
      <c r="C18" s="84">
        <v>-235</v>
      </c>
      <c r="D18" s="84">
        <v>-51</v>
      </c>
      <c r="E18" s="84">
        <v>135</v>
      </c>
    </row>
    <row r="20" ht="12" customHeight="1">
      <c r="B20" s="16"/>
    </row>
    <row r="21" spans="2:7" ht="12" customHeight="1">
      <c r="B21" s="51"/>
      <c r="D21" s="72"/>
      <c r="E21" s="72"/>
      <c r="F21" s="72"/>
      <c r="G21" s="67"/>
    </row>
    <row r="22" spans="2:7" ht="12" customHeight="1">
      <c r="B22" s="50"/>
      <c r="D22" s="72"/>
      <c r="E22" s="72"/>
      <c r="F22" s="72"/>
      <c r="G22" s="67"/>
    </row>
    <row r="23" ht="12" customHeight="1">
      <c r="B23" s="39"/>
    </row>
    <row r="24" ht="12" customHeight="1">
      <c r="B24" s="39"/>
    </row>
    <row r="25" ht="12" customHeight="1">
      <c r="B25" s="39"/>
    </row>
    <row r="28" ht="12" customHeight="1">
      <c r="B28" s="39"/>
    </row>
    <row r="31" ht="12" customHeight="1">
      <c r="B31" s="39"/>
    </row>
    <row r="32" ht="12" customHeight="1">
      <c r="B32" s="50"/>
    </row>
    <row r="34" ht="12" customHeight="1">
      <c r="B34" s="39"/>
    </row>
    <row r="35" ht="12" customHeight="1">
      <c r="B35" s="50"/>
    </row>
    <row r="38" ht="12" customHeight="1">
      <c r="B38" s="39"/>
    </row>
    <row r="39" ht="12" customHeight="1">
      <c r="B39" s="50"/>
    </row>
  </sheetData>
  <sheetProtection/>
  <printOptions headings="1" horizontalCentered="1" verticalCentered="1"/>
  <pageMargins left="0.7480314960629921" right="0.35433070866141736" top="0.95" bottom="0.81" header="0" footer="0"/>
  <pageSetup horizontalDpi="200" verticalDpi="200" orientation="portrait" paperSize="9" scale="96" r:id="rId2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view="pageBreakPreview" zoomScale="160" zoomScaleNormal="160" zoomScaleSheetLayoutView="160" workbookViewId="0" topLeftCell="A4">
      <selection activeCell="B1" sqref="B1"/>
    </sheetView>
  </sheetViews>
  <sheetFormatPr defaultColWidth="11.57421875" defaultRowHeight="12.75"/>
  <cols>
    <col min="1" max="1" width="2.57421875" style="60" customWidth="1"/>
    <col min="2" max="2" width="24.57421875" style="2" customWidth="1"/>
    <col min="3" max="3" width="7.140625" style="2" customWidth="1"/>
    <col min="4" max="6" width="8.57421875" style="2" customWidth="1"/>
    <col min="7" max="7" width="10.421875" style="3" customWidth="1"/>
    <col min="8" max="8" width="8.57421875" style="2" customWidth="1"/>
    <col min="9" max="9" width="12.57421875" style="2" customWidth="1"/>
    <col min="10" max="10" width="12.140625" style="2" customWidth="1"/>
    <col min="11" max="12" width="7.57421875" style="2" customWidth="1"/>
    <col min="13" max="16384" width="11.57421875" style="2" customWidth="1"/>
  </cols>
  <sheetData>
    <row r="1" ht="15">
      <c r="D1" s="1" t="s">
        <v>94</v>
      </c>
    </row>
    <row r="3" spans="2:10" ht="12" thickBot="1">
      <c r="B3" s="13" t="s">
        <v>44</v>
      </c>
      <c r="C3" s="14"/>
      <c r="D3" s="15">
        <v>1</v>
      </c>
      <c r="E3" s="15">
        <v>2</v>
      </c>
      <c r="F3" s="15">
        <v>3</v>
      </c>
      <c r="G3" s="79" t="s">
        <v>49</v>
      </c>
      <c r="H3" s="147"/>
      <c r="I3" s="17"/>
      <c r="J3" s="17"/>
    </row>
    <row r="4" spans="2:10" ht="11.25">
      <c r="B4" s="2" t="s">
        <v>45</v>
      </c>
      <c r="C4" s="18"/>
      <c r="D4" s="62">
        <v>60000</v>
      </c>
      <c r="E4" s="20">
        <f aca="true" t="shared" si="0" ref="E4:F6">D4</f>
        <v>60000</v>
      </c>
      <c r="F4" s="20">
        <f t="shared" si="0"/>
        <v>60000</v>
      </c>
      <c r="G4" s="21" t="s">
        <v>2</v>
      </c>
      <c r="H4" s="16"/>
      <c r="I4" s="17"/>
      <c r="J4" s="17"/>
    </row>
    <row r="5" spans="2:10" ht="11.25">
      <c r="B5" s="2" t="s">
        <v>46</v>
      </c>
      <c r="C5" s="18"/>
      <c r="D5" s="62">
        <v>10</v>
      </c>
      <c r="E5" s="20">
        <f t="shared" si="0"/>
        <v>10</v>
      </c>
      <c r="F5" s="20">
        <f t="shared" si="0"/>
        <v>10</v>
      </c>
      <c r="G5" s="22"/>
      <c r="H5" s="16"/>
      <c r="I5" s="17"/>
      <c r="J5" s="17"/>
    </row>
    <row r="6" spans="2:10" ht="11.25">
      <c r="B6" s="2" t="s">
        <v>47</v>
      </c>
      <c r="C6" s="17"/>
      <c r="D6" s="63">
        <v>9.5</v>
      </c>
      <c r="E6" s="23">
        <f t="shared" si="0"/>
        <v>9.5</v>
      </c>
      <c r="F6" s="23">
        <f t="shared" si="0"/>
        <v>9.5</v>
      </c>
      <c r="G6" s="24"/>
      <c r="H6" s="17"/>
      <c r="I6" s="17"/>
      <c r="J6" s="17"/>
    </row>
    <row r="7" spans="3:7" ht="11.25">
      <c r="C7" s="17"/>
      <c r="D7" s="10"/>
      <c r="E7" s="23"/>
      <c r="F7" s="23"/>
      <c r="G7" s="24"/>
    </row>
    <row r="8" spans="1:8" ht="18.75" customHeight="1" thickBot="1">
      <c r="A8" s="47"/>
      <c r="B8" s="25" t="s">
        <v>52</v>
      </c>
      <c r="C8" s="25"/>
      <c r="D8" s="15">
        <v>1</v>
      </c>
      <c r="E8" s="15">
        <v>2</v>
      </c>
      <c r="F8" s="15">
        <v>3</v>
      </c>
      <c r="G8" s="26"/>
      <c r="H8" s="10"/>
    </row>
    <row r="9" spans="2:9" ht="11.25">
      <c r="B9" s="2" t="s">
        <v>53</v>
      </c>
      <c r="C9" s="18"/>
      <c r="D9" s="20">
        <f>D4*D5/1000</f>
        <v>600</v>
      </c>
      <c r="E9" s="20">
        <f>E4*E5/1000</f>
        <v>600</v>
      </c>
      <c r="F9" s="20">
        <f>F4*F5/1000</f>
        <v>600</v>
      </c>
      <c r="G9" s="21"/>
      <c r="H9" s="10"/>
      <c r="I9" s="29"/>
    </row>
    <row r="10" spans="2:7" ht="11.25">
      <c r="B10" s="2" t="s">
        <v>54</v>
      </c>
      <c r="C10" s="17"/>
      <c r="D10" s="28">
        <f>D6*D4/1000</f>
        <v>570</v>
      </c>
      <c r="E10" s="28">
        <f>E6*E4/1000</f>
        <v>570</v>
      </c>
      <c r="F10" s="28">
        <f>F6*F4/1000</f>
        <v>570</v>
      </c>
      <c r="G10" s="22"/>
    </row>
    <row r="11" spans="2:9" ht="11.25">
      <c r="B11" s="2" t="s">
        <v>55</v>
      </c>
      <c r="C11" s="18"/>
      <c r="D11" s="20">
        <f>D9-D10</f>
        <v>30</v>
      </c>
      <c r="E11" s="20">
        <f>E9-E10</f>
        <v>30</v>
      </c>
      <c r="F11" s="20">
        <f>F9-F10</f>
        <v>30</v>
      </c>
      <c r="G11" s="22"/>
      <c r="I11" s="29"/>
    </row>
    <row r="12" spans="2:9" ht="11.25">
      <c r="B12" s="2" t="s">
        <v>56</v>
      </c>
      <c r="C12" s="17"/>
      <c r="D12" s="64">
        <v>20</v>
      </c>
      <c r="E12" s="30">
        <f>D12</f>
        <v>20</v>
      </c>
      <c r="F12" s="30">
        <f>E12</f>
        <v>20</v>
      </c>
      <c r="G12" s="21" t="s">
        <v>3</v>
      </c>
      <c r="H12" s="12"/>
      <c r="I12" s="29"/>
    </row>
    <row r="13" spans="2:7" ht="11.25">
      <c r="B13" s="31" t="s">
        <v>0</v>
      </c>
      <c r="C13" s="32"/>
      <c r="D13" s="20">
        <f>D11-D12</f>
        <v>10</v>
      </c>
      <c r="E13" s="20">
        <f>E11-E12</f>
        <v>10</v>
      </c>
      <c r="F13" s="20">
        <f>F11-F12</f>
        <v>10</v>
      </c>
      <c r="G13" s="22"/>
    </row>
    <row r="14" spans="2:7" ht="11.25">
      <c r="B14" s="2" t="s">
        <v>57</v>
      </c>
      <c r="C14" s="17"/>
      <c r="D14" s="33">
        <f>0.2*$C23</f>
        <v>0</v>
      </c>
      <c r="E14" s="33">
        <f>0.2*$C23</f>
        <v>0</v>
      </c>
      <c r="F14" s="33">
        <f>0.2*$C23</f>
        <v>0</v>
      </c>
      <c r="G14" s="21" t="s">
        <v>4</v>
      </c>
    </row>
    <row r="15" spans="2:9" ht="11.25">
      <c r="B15" s="10" t="s">
        <v>16</v>
      </c>
      <c r="C15" s="34"/>
      <c r="D15" s="20">
        <f>D13-D14</f>
        <v>10</v>
      </c>
      <c r="E15" s="20">
        <f>E13-E14</f>
        <v>10</v>
      </c>
      <c r="F15" s="20">
        <f>F13-F14</f>
        <v>10</v>
      </c>
      <c r="G15" s="22"/>
      <c r="I15" s="29"/>
    </row>
    <row r="16" spans="2:9" ht="11.25">
      <c r="B16" s="2" t="s">
        <v>58</v>
      </c>
      <c r="C16" s="17"/>
      <c r="D16" s="35">
        <v>0</v>
      </c>
      <c r="E16" s="33">
        <v>0</v>
      </c>
      <c r="F16" s="33">
        <v>0</v>
      </c>
      <c r="I16" s="29"/>
    </row>
    <row r="17" spans="2:9" ht="11.25">
      <c r="B17" s="2" t="s">
        <v>59</v>
      </c>
      <c r="C17" s="17"/>
      <c r="D17" s="20">
        <f>D15-D16</f>
        <v>10</v>
      </c>
      <c r="E17" s="20">
        <f>E15-E16</f>
        <v>10</v>
      </c>
      <c r="F17" s="20">
        <f>F15-F16</f>
        <v>10</v>
      </c>
      <c r="G17" s="22"/>
      <c r="I17" s="29"/>
    </row>
    <row r="18" spans="2:9" ht="11.25">
      <c r="B18" s="2" t="s">
        <v>60</v>
      </c>
      <c r="C18" s="17"/>
      <c r="D18" s="35">
        <f>0.3*D17</f>
        <v>3</v>
      </c>
      <c r="E18" s="33">
        <f>0.3*E17</f>
        <v>3</v>
      </c>
      <c r="F18" s="33">
        <f>0.3*F17</f>
        <v>3</v>
      </c>
      <c r="I18" s="29"/>
    </row>
    <row r="19" spans="2:9" ht="11.25">
      <c r="B19" s="10" t="s">
        <v>61</v>
      </c>
      <c r="C19" s="17"/>
      <c r="D19" s="20">
        <f>D17-D18</f>
        <v>7</v>
      </c>
      <c r="E19" s="20">
        <f>E17-E18</f>
        <v>7</v>
      </c>
      <c r="F19" s="20">
        <f>F17-F18</f>
        <v>7</v>
      </c>
      <c r="G19" s="22"/>
      <c r="I19" s="27"/>
    </row>
    <row r="20" spans="2:9" ht="11.25">
      <c r="B20" s="10"/>
      <c r="C20" s="17"/>
      <c r="D20" s="20"/>
      <c r="E20" s="20"/>
      <c r="F20" s="20"/>
      <c r="G20" s="22"/>
      <c r="I20" s="27"/>
    </row>
    <row r="21" spans="1:8" ht="17.25" customHeight="1" thickBot="1">
      <c r="A21" s="47"/>
      <c r="B21" s="25" t="s">
        <v>62</v>
      </c>
      <c r="C21" s="15">
        <v>0</v>
      </c>
      <c r="D21" s="15">
        <v>1</v>
      </c>
      <c r="E21" s="15">
        <v>2</v>
      </c>
      <c r="F21" s="15">
        <v>3</v>
      </c>
      <c r="G21" s="26"/>
      <c r="H21" s="10"/>
    </row>
    <row r="22" spans="2:9" ht="11.25">
      <c r="B22" s="17" t="s">
        <v>63</v>
      </c>
      <c r="C22" s="17"/>
      <c r="D22" s="18">
        <f>$H$22*D9</f>
        <v>120</v>
      </c>
      <c r="E22" s="18">
        <f>$H$22*E9</f>
        <v>120</v>
      </c>
      <c r="F22" s="36">
        <v>0</v>
      </c>
      <c r="G22" s="21" t="s">
        <v>5</v>
      </c>
      <c r="H22" s="88">
        <v>0.2</v>
      </c>
      <c r="I22" s="10" t="s">
        <v>98</v>
      </c>
    </row>
    <row r="23" spans="2:7" ht="11.25">
      <c r="B23" s="2" t="s">
        <v>64</v>
      </c>
      <c r="C23" s="65">
        <v>0</v>
      </c>
      <c r="D23" s="28">
        <f>C23-D14</f>
        <v>0</v>
      </c>
      <c r="E23" s="28">
        <f>D23-E14</f>
        <v>0</v>
      </c>
      <c r="F23" s="37">
        <v>0</v>
      </c>
      <c r="G23" s="21" t="s">
        <v>4</v>
      </c>
    </row>
    <row r="24" spans="2:8" ht="11.25">
      <c r="B24" s="4" t="s">
        <v>65</v>
      </c>
      <c r="C24" s="20">
        <f>C23+C22</f>
        <v>0</v>
      </c>
      <c r="D24" s="20">
        <f>D23+D22</f>
        <v>120</v>
      </c>
      <c r="E24" s="20">
        <f>E23+E22</f>
        <v>120</v>
      </c>
      <c r="F24" s="20">
        <f>F23+F22</f>
        <v>0</v>
      </c>
      <c r="G24" s="22"/>
      <c r="H24" s="27"/>
    </row>
    <row r="25" ht="9" customHeight="1"/>
    <row r="26" spans="2:9" ht="11.25">
      <c r="B26" s="2" t="s">
        <v>66</v>
      </c>
      <c r="C26" s="10">
        <v>0</v>
      </c>
      <c r="D26" s="20">
        <f>C26</f>
        <v>0</v>
      </c>
      <c r="E26" s="20">
        <f>D26</f>
        <v>0</v>
      </c>
      <c r="F26" s="20">
        <f>E26</f>
        <v>0</v>
      </c>
      <c r="G26" s="22"/>
      <c r="I26" s="38"/>
    </row>
    <row r="27" spans="2:7" ht="11.25">
      <c r="B27" s="2" t="s">
        <v>67</v>
      </c>
      <c r="C27" s="28">
        <f>C24</f>
        <v>0</v>
      </c>
      <c r="D27" s="28">
        <f>C27+D19</f>
        <v>7</v>
      </c>
      <c r="E27" s="28">
        <f>D27+E19</f>
        <v>14</v>
      </c>
      <c r="F27" s="28">
        <f>E27+F19</f>
        <v>21</v>
      </c>
      <c r="G27" s="21" t="s">
        <v>5</v>
      </c>
    </row>
    <row r="28" spans="2:7" ht="11.25">
      <c r="B28" s="2" t="s">
        <v>68</v>
      </c>
      <c r="C28" s="20">
        <f>C26+C27</f>
        <v>0</v>
      </c>
      <c r="D28" s="20">
        <f>D26+D27</f>
        <v>7</v>
      </c>
      <c r="E28" s="20">
        <f>E26+E27</f>
        <v>14</v>
      </c>
      <c r="F28" s="20">
        <f>F26+F27</f>
        <v>21</v>
      </c>
      <c r="G28" s="22"/>
    </row>
    <row r="29" spans="4:7" ht="11.25">
      <c r="D29" s="20"/>
      <c r="E29" s="20"/>
      <c r="F29" s="20"/>
      <c r="G29" s="22"/>
    </row>
    <row r="30" spans="1:7" ht="12" thickBot="1">
      <c r="A30" s="47"/>
      <c r="B30" s="13" t="s">
        <v>71</v>
      </c>
      <c r="C30" s="15">
        <v>0</v>
      </c>
      <c r="D30" s="15">
        <v>1</v>
      </c>
      <c r="E30" s="15">
        <v>2</v>
      </c>
      <c r="F30" s="15">
        <v>3</v>
      </c>
      <c r="G30" s="26"/>
    </row>
    <row r="31" spans="2:7" ht="11.25">
      <c r="B31" s="17" t="s">
        <v>16</v>
      </c>
      <c r="C31" s="17"/>
      <c r="D31" s="18">
        <f>D15</f>
        <v>10</v>
      </c>
      <c r="E31" s="18">
        <f>E15</f>
        <v>10</v>
      </c>
      <c r="F31" s="18">
        <f>F15</f>
        <v>10</v>
      </c>
      <c r="G31" s="22"/>
    </row>
    <row r="32" spans="2:7" ht="11.25">
      <c r="B32" s="39" t="s">
        <v>72</v>
      </c>
      <c r="C32" s="28">
        <f>-C24</f>
        <v>0</v>
      </c>
      <c r="D32" s="28">
        <f>C24-D24</f>
        <v>-120</v>
      </c>
      <c r="E32" s="28">
        <f>D24-E24</f>
        <v>0</v>
      </c>
      <c r="F32" s="28">
        <f>E24-F24</f>
        <v>120</v>
      </c>
      <c r="G32" s="40"/>
    </row>
    <row r="33" spans="2:9" ht="11.25">
      <c r="B33" s="41" t="s">
        <v>17</v>
      </c>
      <c r="C33" s="42">
        <f>SUM(C31:C32)</f>
        <v>0</v>
      </c>
      <c r="D33" s="42">
        <f>SUM(D31:D32)</f>
        <v>-110</v>
      </c>
      <c r="E33" s="42">
        <f>SUM(E31:E32)</f>
        <v>10</v>
      </c>
      <c r="F33" s="42">
        <f>SUM(F31:F32)</f>
        <v>130</v>
      </c>
      <c r="G33" s="21"/>
      <c r="H33" s="19"/>
      <c r="I33" s="20"/>
    </row>
    <row r="34" ht="11.25">
      <c r="H34" s="10"/>
    </row>
    <row r="35" spans="2:9" ht="15" customHeight="1">
      <c r="B35" s="43" t="s">
        <v>95</v>
      </c>
      <c r="C35" s="89">
        <f>IRR(C33:F33)</f>
        <v>0.13351901850779702</v>
      </c>
      <c r="D35" s="43" t="s">
        <v>97</v>
      </c>
      <c r="E35" s="66">
        <v>0.13</v>
      </c>
      <c r="F35" s="153">
        <f>NPV(E35,D33:F33)+C33</f>
        <v>0.5828551864755556</v>
      </c>
      <c r="G35" s="21"/>
      <c r="H35" s="91"/>
      <c r="I35" s="92"/>
    </row>
    <row r="36" spans="2:9" ht="15" customHeight="1">
      <c r="B36" s="43" t="s">
        <v>96</v>
      </c>
      <c r="C36" s="89">
        <v>0.06</v>
      </c>
      <c r="D36" s="43" t="s">
        <v>97</v>
      </c>
      <c r="E36" s="66">
        <v>0.13</v>
      </c>
      <c r="F36" s="153">
        <v>-51</v>
      </c>
      <c r="G36" s="21"/>
      <c r="H36" s="141" t="s">
        <v>99</v>
      </c>
      <c r="I36" s="92"/>
    </row>
    <row r="37" spans="2:9" ht="11.25">
      <c r="B37" s="43"/>
      <c r="C37" s="44"/>
      <c r="D37" s="43"/>
      <c r="E37" s="44"/>
      <c r="F37" s="90"/>
      <c r="G37" s="21"/>
      <c r="H37" s="91"/>
      <c r="I37" s="10"/>
    </row>
    <row r="38" spans="2:7" ht="11.25">
      <c r="B38" s="10"/>
      <c r="C38" s="45"/>
      <c r="D38" s="46"/>
      <c r="F38" s="10"/>
      <c r="G38" s="26"/>
    </row>
    <row r="39" spans="4:10" ht="11.25">
      <c r="D39" s="29"/>
      <c r="E39" s="29"/>
      <c r="F39" s="52"/>
      <c r="G39" s="21"/>
      <c r="H39" s="17"/>
      <c r="I39" s="17"/>
      <c r="J39" s="17"/>
    </row>
    <row r="40" spans="2:10" ht="11.25">
      <c r="B40" s="3"/>
      <c r="G40" s="21"/>
      <c r="H40" s="17"/>
      <c r="I40" s="17"/>
      <c r="J40" s="54"/>
    </row>
    <row r="41" spans="2:6" ht="11.25">
      <c r="B41" s="3"/>
      <c r="C41" s="17"/>
      <c r="D41" s="17"/>
      <c r="E41" s="17"/>
      <c r="F41" s="17"/>
    </row>
    <row r="42" ht="11.25">
      <c r="B42" s="26"/>
    </row>
    <row r="43" ht="16.5" customHeight="1">
      <c r="B43" s="133"/>
    </row>
    <row r="44" ht="16.5" customHeight="1">
      <c r="B44" s="133"/>
    </row>
    <row r="45" ht="16.5" customHeight="1">
      <c r="B45" s="5"/>
    </row>
    <row r="46" ht="16.5" customHeight="1">
      <c r="B46" s="5"/>
    </row>
    <row r="47" ht="16.5" customHeight="1"/>
    <row r="48" ht="16.5" customHeight="1"/>
    <row r="49" ht="16.5" customHeight="1">
      <c r="B49" s="4"/>
    </row>
    <row r="50" ht="16.5" customHeight="1"/>
    <row r="51" ht="16.5" customHeight="1"/>
    <row r="52" ht="16.5" customHeight="1">
      <c r="B52" s="4"/>
    </row>
    <row r="53" ht="16.5" customHeight="1">
      <c r="H53" s="61"/>
    </row>
    <row r="54" spans="2:8" ht="16.5" customHeight="1">
      <c r="B54" s="5"/>
      <c r="H54" s="61"/>
    </row>
    <row r="55" spans="2:8" ht="16.5" customHeight="1">
      <c r="B55" s="4"/>
      <c r="H55" s="61"/>
    </row>
    <row r="56" spans="2:8" ht="16.5" customHeight="1">
      <c r="B56" s="5"/>
      <c r="H56" s="61"/>
    </row>
    <row r="57" spans="2:8" ht="16.5" customHeight="1">
      <c r="B57" s="4"/>
      <c r="H57" s="61"/>
    </row>
    <row r="58" ht="16.5" customHeight="1">
      <c r="B58" s="4"/>
    </row>
    <row r="59" ht="16.5" customHeight="1">
      <c r="B59" s="5"/>
    </row>
    <row r="60" ht="16.5" customHeight="1">
      <c r="B60" s="4"/>
    </row>
    <row r="61" ht="16.5" customHeight="1">
      <c r="B61" s="4"/>
    </row>
    <row r="62" ht="16.5" customHeight="1"/>
    <row r="63" ht="16.5" customHeight="1">
      <c r="B63" s="5"/>
    </row>
    <row r="64" ht="16.5" customHeight="1"/>
    <row r="65" ht="16.5" customHeight="1">
      <c r="B65" s="5"/>
    </row>
    <row r="66" ht="16.5" customHeight="1"/>
    <row r="67" ht="16.5" customHeight="1">
      <c r="B67" s="55"/>
    </row>
    <row r="68" ht="16.5" customHeight="1">
      <c r="B68" s="4"/>
    </row>
    <row r="69" ht="11.25">
      <c r="B69" s="5"/>
    </row>
    <row r="71" ht="11.25">
      <c r="G71" s="2"/>
    </row>
    <row r="72" spans="7:9" ht="11.25">
      <c r="G72" s="2"/>
      <c r="I72" s="10"/>
    </row>
    <row r="73" ht="12" customHeight="1">
      <c r="B73" s="63" t="s">
        <v>10</v>
      </c>
    </row>
    <row r="74" spans="2:7" ht="12" customHeight="1">
      <c r="B74" s="2" t="s">
        <v>11</v>
      </c>
      <c r="C74" s="63">
        <v>90</v>
      </c>
      <c r="D74" s="2">
        <f aca="true" t="shared" si="1" ref="D74:E76">C74</f>
        <v>90</v>
      </c>
      <c r="E74" s="2">
        <f t="shared" si="1"/>
        <v>90</v>
      </c>
      <c r="F74" s="56" t="s">
        <v>12</v>
      </c>
      <c r="G74" s="57"/>
    </row>
    <row r="75" spans="2:7" ht="11.25">
      <c r="B75" s="2" t="s">
        <v>13</v>
      </c>
      <c r="C75" s="63">
        <v>10</v>
      </c>
      <c r="D75" s="2">
        <f t="shared" si="1"/>
        <v>10</v>
      </c>
      <c r="E75" s="2">
        <f t="shared" si="1"/>
        <v>10</v>
      </c>
      <c r="F75" s="58">
        <f>(C74+C75*0.95-C76*0.95)/365</f>
        <v>0.19452054794520549</v>
      </c>
      <c r="G75" s="59"/>
    </row>
    <row r="76" spans="2:5" ht="11.25">
      <c r="B76" s="2" t="s">
        <v>14</v>
      </c>
      <c r="C76" s="63">
        <v>30</v>
      </c>
      <c r="D76" s="2">
        <f t="shared" si="1"/>
        <v>30</v>
      </c>
      <c r="E76" s="2">
        <f t="shared" si="1"/>
        <v>30</v>
      </c>
    </row>
  </sheetData>
  <sheetProtection/>
  <printOptions headings="1" horizontalCentered="1" verticalCentered="1"/>
  <pageMargins left="0.7480314960629921" right="0.35433070866141736" top="0.95" bottom="0.81" header="0" footer="0"/>
  <pageSetup horizontalDpi="200" verticalDpi="200" orientation="portrait" paperSize="9" scale="96" r:id="rId2"/>
  <headerFooter alignWithMargins="0">
    <oddFooter>&amp;CPage &amp;P</oddFooter>
  </headerFooter>
  <rowBreaks count="1" manualBreakCount="1">
    <brk id="70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="160" zoomScaleNormal="160" zoomScaleSheetLayoutView="160" zoomScalePageLayoutView="0" workbookViewId="0" topLeftCell="A25">
      <selection activeCell="E65" sqref="E65"/>
    </sheetView>
  </sheetViews>
  <sheetFormatPr defaultColWidth="11.57421875" defaultRowHeight="12.75"/>
  <cols>
    <col min="1" max="1" width="2.57421875" style="60" customWidth="1"/>
    <col min="2" max="2" width="24.00390625" style="2" customWidth="1"/>
    <col min="3" max="3" width="5.8515625" style="2" customWidth="1"/>
    <col min="4" max="8" width="7.421875" style="2" customWidth="1"/>
    <col min="9" max="9" width="4.421875" style="3" customWidth="1"/>
    <col min="10" max="10" width="8.421875" style="11" customWidth="1"/>
    <col min="11" max="11" width="12.57421875" style="2" customWidth="1"/>
    <col min="12" max="12" width="12.140625" style="2" customWidth="1"/>
    <col min="13" max="14" width="7.57421875" style="2" customWidth="1"/>
    <col min="15" max="16384" width="11.57421875" style="2" customWidth="1"/>
  </cols>
  <sheetData>
    <row r="1" ht="15">
      <c r="E1" s="1" t="s">
        <v>100</v>
      </c>
    </row>
    <row r="2" spans="2:10" ht="11.25">
      <c r="B2" s="60"/>
      <c r="C2" s="60"/>
      <c r="D2" s="60"/>
      <c r="E2" s="60"/>
      <c r="F2" s="60"/>
      <c r="G2" s="60"/>
      <c r="H2" s="60"/>
      <c r="I2" s="60"/>
      <c r="J2" s="60"/>
    </row>
    <row r="3" spans="2:12" ht="12" thickBot="1">
      <c r="B3" s="13" t="s">
        <v>44</v>
      </c>
      <c r="C3" s="14"/>
      <c r="D3" s="15">
        <v>1</v>
      </c>
      <c r="E3" s="15">
        <v>2</v>
      </c>
      <c r="F3" s="15">
        <v>3</v>
      </c>
      <c r="G3" s="15">
        <v>4</v>
      </c>
      <c r="H3" s="15">
        <v>5</v>
      </c>
      <c r="I3" s="87"/>
      <c r="J3" s="93" t="s">
        <v>50</v>
      </c>
      <c r="K3" s="17"/>
      <c r="L3" s="17"/>
    </row>
    <row r="4" spans="2:12" ht="11.25">
      <c r="B4" s="2" t="s">
        <v>45</v>
      </c>
      <c r="C4" s="18"/>
      <c r="D4" s="148">
        <f>J4</f>
        <v>60000</v>
      </c>
      <c r="E4" s="20">
        <f>D4</f>
        <v>60000</v>
      </c>
      <c r="F4" s="20">
        <f>E4</f>
        <v>60000</v>
      </c>
      <c r="G4" s="20">
        <f>F4</f>
        <v>60000</v>
      </c>
      <c r="H4" s="20">
        <f>G4</f>
        <v>60000</v>
      </c>
      <c r="I4" s="21" t="s">
        <v>2</v>
      </c>
      <c r="J4" s="94">
        <v>60000</v>
      </c>
      <c r="K4" s="17"/>
      <c r="L4" s="17"/>
    </row>
    <row r="5" spans="2:12" ht="11.25">
      <c r="B5" s="2" t="s">
        <v>46</v>
      </c>
      <c r="C5" s="18"/>
      <c r="D5" s="148">
        <f>J5</f>
        <v>10</v>
      </c>
      <c r="E5" s="23">
        <f>D5*(1+$J$7)</f>
        <v>11</v>
      </c>
      <c r="F5" s="23">
        <f aca="true" t="shared" si="0" ref="F5:H6">E5*(1+$J$7)</f>
        <v>12.100000000000001</v>
      </c>
      <c r="G5" s="23">
        <f t="shared" si="0"/>
        <v>13.310000000000002</v>
      </c>
      <c r="H5" s="23">
        <f t="shared" si="0"/>
        <v>14.641000000000004</v>
      </c>
      <c r="I5" s="21" t="s">
        <v>3</v>
      </c>
      <c r="J5" s="94">
        <v>10</v>
      </c>
      <c r="K5" s="17"/>
      <c r="L5" s="17"/>
    </row>
    <row r="6" spans="2:12" ht="11.25">
      <c r="B6" s="2" t="s">
        <v>47</v>
      </c>
      <c r="C6" s="17"/>
      <c r="D6" s="61">
        <f>J6</f>
        <v>8.5</v>
      </c>
      <c r="E6" s="23">
        <f>D6*(1+$J$7)</f>
        <v>9.350000000000001</v>
      </c>
      <c r="F6" s="23">
        <f t="shared" si="0"/>
        <v>10.285000000000002</v>
      </c>
      <c r="G6" s="23">
        <f t="shared" si="0"/>
        <v>11.313500000000003</v>
      </c>
      <c r="H6" s="23">
        <f t="shared" si="0"/>
        <v>12.444850000000004</v>
      </c>
      <c r="I6" s="21" t="s">
        <v>3</v>
      </c>
      <c r="J6" s="95">
        <v>8.5</v>
      </c>
      <c r="K6" s="17"/>
      <c r="L6" s="17"/>
    </row>
    <row r="7" spans="2:12" ht="11.25">
      <c r="B7" s="2" t="s">
        <v>48</v>
      </c>
      <c r="C7" s="17"/>
      <c r="D7" s="10"/>
      <c r="E7" s="29">
        <f>$J7</f>
        <v>0.1</v>
      </c>
      <c r="F7" s="29">
        <f>$J7</f>
        <v>0.1</v>
      </c>
      <c r="G7" s="29">
        <f>$J7</f>
        <v>0.1</v>
      </c>
      <c r="H7" s="29">
        <f>$J7</f>
        <v>0.1</v>
      </c>
      <c r="I7" s="24"/>
      <c r="J7" s="88">
        <v>0.1</v>
      </c>
      <c r="K7" s="17"/>
      <c r="L7" s="17"/>
    </row>
    <row r="8" spans="2:11" ht="11.25">
      <c r="B8" s="60"/>
      <c r="C8" s="60"/>
      <c r="D8" s="60"/>
      <c r="E8" s="60"/>
      <c r="F8" s="60"/>
      <c r="G8" s="60"/>
      <c r="H8" s="60"/>
      <c r="I8" s="60"/>
      <c r="J8" s="60"/>
      <c r="K8" s="17"/>
    </row>
    <row r="9" spans="1:11" ht="18.75" customHeight="1" thickBot="1">
      <c r="A9" s="47"/>
      <c r="B9" s="25" t="s">
        <v>52</v>
      </c>
      <c r="C9" s="25"/>
      <c r="D9" s="15">
        <v>1</v>
      </c>
      <c r="E9" s="15">
        <v>2</v>
      </c>
      <c r="F9" s="15">
        <v>3</v>
      </c>
      <c r="G9" s="15">
        <v>4</v>
      </c>
      <c r="H9" s="15">
        <v>5</v>
      </c>
      <c r="J9" s="12"/>
      <c r="K9" s="17"/>
    </row>
    <row r="10" spans="2:11" ht="11.25">
      <c r="B10" s="2" t="s">
        <v>53</v>
      </c>
      <c r="C10" s="18"/>
      <c r="D10" s="20">
        <f>D4*D5/1000</f>
        <v>600</v>
      </c>
      <c r="E10" s="20">
        <f>E4*E5/1000</f>
        <v>660</v>
      </c>
      <c r="F10" s="20">
        <f>F4*F5/1000</f>
        <v>726.0000000000001</v>
      </c>
      <c r="G10" s="20">
        <f>G4*G5/1000</f>
        <v>798.6000000000001</v>
      </c>
      <c r="H10" s="20">
        <f>H4*H5/1000</f>
        <v>878.4600000000003</v>
      </c>
      <c r="I10" s="22"/>
      <c r="J10" s="12"/>
      <c r="K10" s="17"/>
    </row>
    <row r="11" spans="2:11" ht="11.25">
      <c r="B11" s="2" t="s">
        <v>54</v>
      </c>
      <c r="C11" s="139"/>
      <c r="D11" s="28">
        <f>D6*D4/1000</f>
        <v>510</v>
      </c>
      <c r="E11" s="28">
        <f>E6*E4/1000</f>
        <v>561.0000000000001</v>
      </c>
      <c r="F11" s="28">
        <f>F6*F4/1000</f>
        <v>617.1000000000001</v>
      </c>
      <c r="G11" s="28">
        <f>G6*G4/1000</f>
        <v>678.8100000000003</v>
      </c>
      <c r="H11" s="28">
        <f>H6*H4/1000</f>
        <v>746.6910000000003</v>
      </c>
      <c r="I11" s="22"/>
      <c r="K11" s="17"/>
    </row>
    <row r="12" spans="2:11" ht="11.25">
      <c r="B12" s="2" t="s">
        <v>55</v>
      </c>
      <c r="C12" s="18"/>
      <c r="D12" s="20">
        <f>D10-D11</f>
        <v>90</v>
      </c>
      <c r="E12" s="20">
        <f>E10-E11</f>
        <v>98.99999999999989</v>
      </c>
      <c r="F12" s="20">
        <f>F10-F11</f>
        <v>108.89999999999998</v>
      </c>
      <c r="G12" s="20">
        <f>G10-G11</f>
        <v>119.78999999999985</v>
      </c>
      <c r="H12" s="20">
        <f>H10-H11</f>
        <v>131.769</v>
      </c>
      <c r="K12" s="17"/>
    </row>
    <row r="13" spans="2:11" ht="11.25">
      <c r="B13" s="2" t="s">
        <v>56</v>
      </c>
      <c r="C13" s="17"/>
      <c r="D13" s="149">
        <f>J13</f>
        <v>10</v>
      </c>
      <c r="E13" s="28">
        <f>D13*(1+$J$7)</f>
        <v>11</v>
      </c>
      <c r="F13" s="28">
        <f>E13*(1+$J$7)</f>
        <v>12.100000000000001</v>
      </c>
      <c r="G13" s="28">
        <f>F13*(1+$J$7)</f>
        <v>13.310000000000002</v>
      </c>
      <c r="H13" s="28">
        <f>G13*(1+$J$7)</f>
        <v>14.641000000000004</v>
      </c>
      <c r="J13" s="96">
        <v>10</v>
      </c>
      <c r="K13" s="17"/>
    </row>
    <row r="14" spans="2:11" ht="11.25">
      <c r="B14" s="31" t="s">
        <v>0</v>
      </c>
      <c r="C14" s="32"/>
      <c r="D14" s="20">
        <f>D12-D13</f>
        <v>80</v>
      </c>
      <c r="E14" s="20">
        <f>E12-E13</f>
        <v>87.99999999999989</v>
      </c>
      <c r="F14" s="20">
        <f>F12-F13</f>
        <v>96.79999999999998</v>
      </c>
      <c r="G14" s="20">
        <f>G12-G13</f>
        <v>106.47999999999985</v>
      </c>
      <c r="H14" s="20">
        <f>H12-H13</f>
        <v>117.128</v>
      </c>
      <c r="I14" s="21" t="s">
        <v>3</v>
      </c>
      <c r="K14" s="17"/>
    </row>
    <row r="15" spans="2:11" ht="11.25">
      <c r="B15" s="2" t="s">
        <v>57</v>
      </c>
      <c r="C15" s="17"/>
      <c r="D15" s="33">
        <f>0.2*$C24</f>
        <v>60</v>
      </c>
      <c r="E15" s="33">
        <f>0.2*$C24</f>
        <v>60</v>
      </c>
      <c r="F15" s="33">
        <f>0.2*$C24</f>
        <v>60</v>
      </c>
      <c r="G15" s="33">
        <f>0.2*$C24</f>
        <v>60</v>
      </c>
      <c r="H15" s="33">
        <f>0.2*$C24</f>
        <v>60</v>
      </c>
      <c r="K15" s="29"/>
    </row>
    <row r="16" spans="2:11" ht="11.25">
      <c r="B16" s="10" t="s">
        <v>16</v>
      </c>
      <c r="C16" s="34"/>
      <c r="D16" s="20">
        <f>D14-D15</f>
        <v>20</v>
      </c>
      <c r="E16" s="20">
        <f>E14-E15</f>
        <v>27.999999999999886</v>
      </c>
      <c r="F16" s="20">
        <f>F14-F15</f>
        <v>36.79999999999998</v>
      </c>
      <c r="G16" s="20">
        <f>G14-G15</f>
        <v>46.47999999999985</v>
      </c>
      <c r="H16" s="20">
        <f>H14-H15</f>
        <v>57.128</v>
      </c>
      <c r="K16" s="29"/>
    </row>
    <row r="17" spans="2:11" ht="11.25">
      <c r="B17" s="2" t="s">
        <v>58</v>
      </c>
      <c r="C17" s="17"/>
      <c r="D17" s="35">
        <v>0</v>
      </c>
      <c r="E17" s="33">
        <v>0</v>
      </c>
      <c r="F17" s="33">
        <v>0</v>
      </c>
      <c r="G17" s="33">
        <v>0</v>
      </c>
      <c r="H17" s="33">
        <v>0</v>
      </c>
      <c r="I17" s="22"/>
      <c r="K17" s="29"/>
    </row>
    <row r="18" spans="2:11" ht="11.25">
      <c r="B18" s="2" t="s">
        <v>59</v>
      </c>
      <c r="C18" s="17"/>
      <c r="D18" s="20">
        <f>D16-D17</f>
        <v>20</v>
      </c>
      <c r="E18" s="20">
        <f>E16-E17</f>
        <v>27.999999999999886</v>
      </c>
      <c r="F18" s="20">
        <f>F16-F17</f>
        <v>36.79999999999998</v>
      </c>
      <c r="G18" s="20">
        <f>G16-G17</f>
        <v>46.47999999999985</v>
      </c>
      <c r="H18" s="20">
        <f>H16-H17</f>
        <v>57.128</v>
      </c>
      <c r="K18" s="29"/>
    </row>
    <row r="19" spans="2:11" ht="11.25">
      <c r="B19" s="2" t="s">
        <v>60</v>
      </c>
      <c r="C19" s="17"/>
      <c r="D19" s="35">
        <f>$J19*D18</f>
        <v>6</v>
      </c>
      <c r="E19" s="35">
        <f>$J19*E18</f>
        <v>8.399999999999965</v>
      </c>
      <c r="F19" s="35">
        <f>$J19*F18</f>
        <v>11.039999999999994</v>
      </c>
      <c r="G19" s="35">
        <f>$J19*G18</f>
        <v>13.943999999999955</v>
      </c>
      <c r="H19" s="35">
        <f>$J19*H18</f>
        <v>17.1384</v>
      </c>
      <c r="I19" s="22"/>
      <c r="J19" s="88">
        <v>0.3</v>
      </c>
      <c r="K19" s="29"/>
    </row>
    <row r="20" spans="2:11" ht="11.25">
      <c r="B20" s="10" t="s">
        <v>61</v>
      </c>
      <c r="C20" s="17"/>
      <c r="D20" s="20">
        <f>D18-D19</f>
        <v>14</v>
      </c>
      <c r="E20" s="20">
        <f>E18-E19</f>
        <v>19.599999999999923</v>
      </c>
      <c r="F20" s="20">
        <f>F18-F19</f>
        <v>25.75999999999999</v>
      </c>
      <c r="G20" s="20">
        <f>G18-G19</f>
        <v>32.535999999999895</v>
      </c>
      <c r="H20" s="20">
        <f>H18-H19</f>
        <v>39.989599999999996</v>
      </c>
      <c r="I20" s="22"/>
      <c r="K20" s="27"/>
    </row>
    <row r="21" spans="2:11" ht="11.25">
      <c r="B21" s="10"/>
      <c r="C21" s="17"/>
      <c r="D21" s="20"/>
      <c r="E21" s="20"/>
      <c r="F21" s="20"/>
      <c r="G21" s="20"/>
      <c r="H21" s="20"/>
      <c r="I21" s="26"/>
      <c r="K21" s="27"/>
    </row>
    <row r="22" spans="1:8" ht="17.25" customHeight="1" thickBot="1">
      <c r="A22" s="47"/>
      <c r="B22" s="25" t="s">
        <v>62</v>
      </c>
      <c r="C22" s="15">
        <v>0</v>
      </c>
      <c r="D22" s="15">
        <v>1</v>
      </c>
      <c r="E22" s="15">
        <v>2</v>
      </c>
      <c r="F22" s="15">
        <v>3</v>
      </c>
      <c r="G22" s="15">
        <v>4</v>
      </c>
      <c r="H22" s="15">
        <v>5</v>
      </c>
    </row>
    <row r="23" spans="2:11" ht="11.25">
      <c r="B23" s="17" t="s">
        <v>63</v>
      </c>
      <c r="C23" s="17"/>
      <c r="D23" s="18">
        <f>$J$23*D10</f>
        <v>120</v>
      </c>
      <c r="E23" s="18">
        <f>$J$23*E10</f>
        <v>132</v>
      </c>
      <c r="F23" s="18">
        <f>$J$23*F10</f>
        <v>145.20000000000002</v>
      </c>
      <c r="G23" s="18">
        <f>$J$23*G10</f>
        <v>159.72000000000003</v>
      </c>
      <c r="H23" s="22">
        <v>0</v>
      </c>
      <c r="I23" s="21" t="s">
        <v>4</v>
      </c>
      <c r="J23" s="88">
        <v>0.2</v>
      </c>
      <c r="K23" s="5"/>
    </row>
    <row r="24" spans="2:10" ht="11.25">
      <c r="B24" s="2" t="s">
        <v>64</v>
      </c>
      <c r="C24" s="146">
        <f>+J24</f>
        <v>300</v>
      </c>
      <c r="D24" s="28">
        <f>C24-D15</f>
        <v>240</v>
      </c>
      <c r="E24" s="28">
        <f>D24-E15</f>
        <v>180</v>
      </c>
      <c r="F24" s="28">
        <f>E24-F15</f>
        <v>120</v>
      </c>
      <c r="G24" s="28">
        <f>F24-G15</f>
        <v>60</v>
      </c>
      <c r="H24" s="28">
        <f>G24-H15</f>
        <v>0</v>
      </c>
      <c r="J24" s="99">
        <v>300</v>
      </c>
    </row>
    <row r="25" spans="2:10" ht="11.25">
      <c r="B25" s="4" t="s">
        <v>65</v>
      </c>
      <c r="C25" s="20">
        <f aca="true" t="shared" si="1" ref="C25:H25">C24+C23</f>
        <v>300</v>
      </c>
      <c r="D25" s="20">
        <f t="shared" si="1"/>
        <v>360</v>
      </c>
      <c r="E25" s="20">
        <f t="shared" si="1"/>
        <v>312</v>
      </c>
      <c r="F25" s="20">
        <f t="shared" si="1"/>
        <v>265.20000000000005</v>
      </c>
      <c r="G25" s="20">
        <f t="shared" si="1"/>
        <v>219.72000000000003</v>
      </c>
      <c r="H25" s="20">
        <f t="shared" si="1"/>
        <v>0</v>
      </c>
      <c r="J25" s="97"/>
    </row>
    <row r="26" ht="9" customHeight="1"/>
    <row r="27" spans="2:11" ht="11.25">
      <c r="B27" s="2" t="s">
        <v>66</v>
      </c>
      <c r="C27" s="10">
        <v>0</v>
      </c>
      <c r="D27" s="20">
        <f>C27</f>
        <v>0</v>
      </c>
      <c r="E27" s="20">
        <f>D27</f>
        <v>0</v>
      </c>
      <c r="F27" s="20">
        <f>E27</f>
        <v>0</v>
      </c>
      <c r="G27" s="20">
        <f>F27</f>
        <v>0</v>
      </c>
      <c r="H27" s="20">
        <f>G27</f>
        <v>0</v>
      </c>
      <c r="K27" s="38"/>
    </row>
    <row r="28" spans="2:8" ht="11.25">
      <c r="B28" s="2" t="s">
        <v>67</v>
      </c>
      <c r="C28" s="28">
        <f>C25</f>
        <v>300</v>
      </c>
      <c r="D28" s="28">
        <f>C28+D20</f>
        <v>314</v>
      </c>
      <c r="E28" s="28">
        <f>D28+E20</f>
        <v>333.5999999999999</v>
      </c>
      <c r="F28" s="28">
        <f>E28+F20</f>
        <v>359.3599999999999</v>
      </c>
      <c r="G28" s="28">
        <f>F28+G20</f>
        <v>391.8959999999998</v>
      </c>
      <c r="H28" s="28">
        <f>G28+H20</f>
        <v>431.8855999999998</v>
      </c>
    </row>
    <row r="29" spans="2:9" ht="11.25">
      <c r="B29" s="2" t="s">
        <v>68</v>
      </c>
      <c r="C29" s="20">
        <f aca="true" t="shared" si="2" ref="C29:H29">C27+C28</f>
        <v>300</v>
      </c>
      <c r="D29" s="20">
        <f t="shared" si="2"/>
        <v>314</v>
      </c>
      <c r="E29" s="20">
        <f t="shared" si="2"/>
        <v>333.5999999999999</v>
      </c>
      <c r="F29" s="20">
        <f t="shared" si="2"/>
        <v>359.3599999999999</v>
      </c>
      <c r="G29" s="20">
        <f t="shared" si="2"/>
        <v>391.8959999999998</v>
      </c>
      <c r="H29" s="20">
        <f t="shared" si="2"/>
        <v>431.8855999999998</v>
      </c>
      <c r="I29" s="22"/>
    </row>
    <row r="30" spans="4:9" ht="11.25">
      <c r="D30" s="20"/>
      <c r="E30" s="20"/>
      <c r="F30" s="20"/>
      <c r="G30" s="20"/>
      <c r="H30" s="20"/>
      <c r="I30" s="22"/>
    </row>
    <row r="31" spans="1:9" ht="12" thickBot="1">
      <c r="A31" s="47"/>
      <c r="B31" s="142" t="s">
        <v>81</v>
      </c>
      <c r="C31" s="15">
        <v>0</v>
      </c>
      <c r="D31" s="15">
        <v>1</v>
      </c>
      <c r="E31" s="15">
        <v>2</v>
      </c>
      <c r="F31" s="15">
        <v>3</v>
      </c>
      <c r="G31" s="15">
        <v>4</v>
      </c>
      <c r="H31" s="15">
        <v>5</v>
      </c>
      <c r="I31" s="26"/>
    </row>
    <row r="32" spans="2:9" ht="11.25">
      <c r="B32" s="17" t="s">
        <v>61</v>
      </c>
      <c r="C32" s="17"/>
      <c r="D32" s="18">
        <f>D20</f>
        <v>14</v>
      </c>
      <c r="E32" s="18">
        <f>E20</f>
        <v>19.599999999999923</v>
      </c>
      <c r="F32" s="18">
        <f>F20</f>
        <v>25.75999999999999</v>
      </c>
      <c r="G32" s="18">
        <f>G20</f>
        <v>32.535999999999895</v>
      </c>
      <c r="H32" s="18">
        <f>H20</f>
        <v>39.989599999999996</v>
      </c>
      <c r="I32" s="22"/>
    </row>
    <row r="33" spans="2:9" ht="11.25">
      <c r="B33" s="2" t="s">
        <v>79</v>
      </c>
      <c r="C33" s="18">
        <f>-C25</f>
        <v>-300</v>
      </c>
      <c r="D33" s="18">
        <f>C25-D25</f>
        <v>-60</v>
      </c>
      <c r="E33" s="18">
        <f>D25-E25</f>
        <v>48</v>
      </c>
      <c r="F33" s="18">
        <f>E25-F25</f>
        <v>46.799999999999955</v>
      </c>
      <c r="G33" s="18">
        <f>F25-G25</f>
        <v>45.48000000000002</v>
      </c>
      <c r="H33" s="18">
        <f>G25-H25</f>
        <v>219.72000000000003</v>
      </c>
      <c r="I33" s="40"/>
    </row>
    <row r="34" spans="2:8" ht="11.25">
      <c r="B34" s="2" t="s">
        <v>80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</row>
    <row r="35" spans="2:11" ht="11.25">
      <c r="B35" s="103" t="s">
        <v>81</v>
      </c>
      <c r="C35" s="42">
        <f aca="true" t="shared" si="3" ref="C35:H35">SUM(C32:C34)</f>
        <v>-300</v>
      </c>
      <c r="D35" s="42">
        <f t="shared" si="3"/>
        <v>-46</v>
      </c>
      <c r="E35" s="42">
        <f t="shared" si="3"/>
        <v>67.59999999999992</v>
      </c>
      <c r="F35" s="42">
        <f t="shared" si="3"/>
        <v>72.55999999999995</v>
      </c>
      <c r="G35" s="42">
        <f t="shared" si="3"/>
        <v>78.0159999999999</v>
      </c>
      <c r="H35" s="42">
        <f t="shared" si="3"/>
        <v>259.7096</v>
      </c>
      <c r="K35" s="20"/>
    </row>
    <row r="36" spans="5:9" ht="11.25">
      <c r="E36" s="27"/>
      <c r="F36" s="27"/>
      <c r="G36" s="27"/>
      <c r="H36" s="27"/>
      <c r="I36" s="27"/>
    </row>
    <row r="37" spans="3:12" ht="11.25">
      <c r="C37" s="43" t="s">
        <v>101</v>
      </c>
      <c r="D37" s="89">
        <f>IRR(C35:H35)</f>
        <v>0.08569188668281491</v>
      </c>
      <c r="E37" s="27"/>
      <c r="F37" s="27"/>
      <c r="G37" s="27"/>
      <c r="H37" s="90"/>
      <c r="I37" s="21" t="s">
        <v>5</v>
      </c>
      <c r="K37" s="143"/>
      <c r="L37" s="92"/>
    </row>
    <row r="38" spans="3:12" ht="11.25">
      <c r="C38" s="43" t="s">
        <v>102</v>
      </c>
      <c r="D38" s="44">
        <f>D37-J7</f>
        <v>-0.014308113317185095</v>
      </c>
      <c r="E38" s="27"/>
      <c r="F38" s="27"/>
      <c r="G38" s="27"/>
      <c r="I38" s="2"/>
      <c r="K38" s="130"/>
      <c r="L38" s="92"/>
    </row>
    <row r="39" spans="3:11" ht="11.25">
      <c r="C39" s="43" t="s">
        <v>103</v>
      </c>
      <c r="D39" s="89">
        <v>0.05009695948353721</v>
      </c>
      <c r="E39" s="27"/>
      <c r="F39" s="27"/>
      <c r="G39" s="27"/>
      <c r="H39" s="90"/>
      <c r="I39" s="21" t="s">
        <v>6</v>
      </c>
      <c r="K39" s="130"/>
    </row>
    <row r="40" spans="2:12" ht="11.25">
      <c r="B40" s="43"/>
      <c r="C40" s="131"/>
      <c r="D40" s="29"/>
      <c r="E40" s="29"/>
      <c r="F40" s="52"/>
      <c r="G40" s="52"/>
      <c r="H40" s="52"/>
      <c r="I40" s="21"/>
      <c r="J40" s="68"/>
      <c r="K40" s="17"/>
      <c r="L40" s="17"/>
    </row>
    <row r="41" spans="9:12" ht="11.25">
      <c r="I41" s="21"/>
      <c r="J41" s="68"/>
      <c r="K41" s="132"/>
      <c r="L41" s="54"/>
    </row>
    <row r="42" spans="2:8" ht="11.25">
      <c r="B42" s="51"/>
      <c r="C42" s="17"/>
      <c r="D42" s="51"/>
      <c r="E42" s="51"/>
      <c r="F42" s="51"/>
      <c r="G42" s="51"/>
      <c r="H42" s="51"/>
    </row>
    <row r="43" spans="2:8" ht="11.25">
      <c r="B43" s="26"/>
      <c r="C43" s="17"/>
      <c r="D43" s="18"/>
      <c r="E43" s="18"/>
      <c r="F43" s="18"/>
      <c r="G43" s="18"/>
      <c r="H43" s="18"/>
    </row>
    <row r="44" spans="2:8" ht="11.25">
      <c r="B44" s="26"/>
      <c r="C44" s="17"/>
      <c r="D44" s="17"/>
      <c r="E44" s="17"/>
      <c r="F44" s="17"/>
      <c r="G44" s="17"/>
      <c r="H44" s="17"/>
    </row>
    <row r="45" spans="2:8" ht="11.25">
      <c r="B45" s="26"/>
      <c r="C45" s="17"/>
      <c r="D45" s="17"/>
      <c r="E45" s="17"/>
      <c r="F45" s="17"/>
      <c r="G45" s="17"/>
      <c r="H45" s="17"/>
    </row>
    <row r="46" spans="2:11" ht="11.25">
      <c r="B46" s="26"/>
      <c r="C46" s="17"/>
      <c r="D46" s="18"/>
      <c r="E46" s="18"/>
      <c r="F46" s="18"/>
      <c r="G46" s="18"/>
      <c r="H46" s="18"/>
      <c r="K46" s="5"/>
    </row>
    <row r="47" spans="2:8" ht="11.25">
      <c r="B47" s="26"/>
      <c r="C47" s="17"/>
      <c r="D47" s="17"/>
      <c r="E47" s="17"/>
      <c r="F47" s="17"/>
      <c r="G47" s="17"/>
      <c r="H47" s="17"/>
    </row>
    <row r="48" spans="2:8" ht="11.25">
      <c r="B48" s="26"/>
      <c r="C48" s="17"/>
      <c r="D48" s="17"/>
      <c r="E48" s="17"/>
      <c r="F48" s="17"/>
      <c r="G48" s="17"/>
      <c r="H48" s="17"/>
    </row>
    <row r="49" spans="2:8" ht="16.5" customHeight="1">
      <c r="B49" s="26"/>
      <c r="C49" s="18"/>
      <c r="D49" s="18"/>
      <c r="E49" s="18"/>
      <c r="F49" s="18"/>
      <c r="G49" s="18"/>
      <c r="H49" s="18"/>
    </row>
    <row r="50" spans="2:8" ht="16.5" customHeight="1">
      <c r="B50" s="26"/>
      <c r="C50" s="18"/>
      <c r="D50" s="18"/>
      <c r="E50" s="18"/>
      <c r="F50" s="18"/>
      <c r="G50" s="18"/>
      <c r="H50" s="18"/>
    </row>
    <row r="51" spans="2:8" ht="16.5" customHeight="1">
      <c r="B51" s="26"/>
      <c r="C51" s="17"/>
      <c r="D51" s="17"/>
      <c r="E51" s="17"/>
      <c r="F51" s="17"/>
      <c r="G51" s="17"/>
      <c r="H51" s="17"/>
    </row>
    <row r="52" spans="2:8" ht="16.5" customHeight="1">
      <c r="B52" s="26"/>
      <c r="C52" s="18"/>
      <c r="D52" s="18"/>
      <c r="E52" s="18"/>
      <c r="F52" s="18"/>
      <c r="G52" s="18"/>
      <c r="H52" s="18"/>
    </row>
    <row r="53" spans="2:8" ht="16.5" customHeight="1">
      <c r="B53" s="26"/>
      <c r="C53" s="17"/>
      <c r="D53" s="17"/>
      <c r="E53" s="17"/>
      <c r="F53" s="17"/>
      <c r="G53" s="17"/>
      <c r="H53" s="17"/>
    </row>
    <row r="54" spans="2:8" ht="16.5" customHeight="1">
      <c r="B54" s="26"/>
      <c r="C54" s="17"/>
      <c r="D54" s="17"/>
      <c r="E54" s="17"/>
      <c r="F54" s="17"/>
      <c r="G54" s="17"/>
      <c r="H54" s="17"/>
    </row>
    <row r="55" ht="16.5" customHeight="1">
      <c r="B55" s="4"/>
    </row>
    <row r="56" ht="16.5" customHeight="1">
      <c r="B56" s="5"/>
    </row>
    <row r="57" ht="16.5" customHeight="1">
      <c r="B57" s="5"/>
    </row>
    <row r="58" ht="16.5" customHeight="1"/>
    <row r="59" ht="16.5" customHeight="1"/>
    <row r="60" ht="16.5" customHeight="1">
      <c r="B60" s="4"/>
    </row>
    <row r="61" ht="16.5" customHeight="1"/>
    <row r="62" ht="16.5" customHeight="1">
      <c r="K62" s="5"/>
    </row>
    <row r="63" ht="16.5" customHeight="1">
      <c r="B63" s="4"/>
    </row>
    <row r="64" ht="16.5" customHeight="1">
      <c r="J64" s="60"/>
    </row>
    <row r="65" spans="2:10" ht="16.5" customHeight="1">
      <c r="B65" s="5"/>
      <c r="J65" s="60"/>
    </row>
    <row r="66" spans="2:10" ht="16.5" customHeight="1">
      <c r="B66" s="4"/>
      <c r="J66" s="60"/>
    </row>
    <row r="67" spans="2:10" ht="16.5" customHeight="1">
      <c r="B67" s="5"/>
      <c r="J67" s="60"/>
    </row>
    <row r="68" spans="2:10" ht="16.5" customHeight="1">
      <c r="B68" s="4"/>
      <c r="J68" s="60"/>
    </row>
    <row r="69" ht="16.5" customHeight="1">
      <c r="B69" s="4"/>
    </row>
    <row r="70" ht="16.5" customHeight="1">
      <c r="B70" s="5"/>
    </row>
    <row r="71" ht="16.5" customHeight="1">
      <c r="B71" s="4"/>
    </row>
    <row r="72" ht="16.5" customHeight="1">
      <c r="B72" s="4"/>
    </row>
    <row r="73" ht="16.5" customHeight="1"/>
    <row r="74" ht="16.5" customHeight="1">
      <c r="B74" s="5"/>
    </row>
    <row r="75" ht="16.5" customHeight="1"/>
    <row r="76" ht="16.5" customHeight="1">
      <c r="B76" s="5"/>
    </row>
    <row r="77" ht="16.5" customHeight="1"/>
    <row r="78" ht="16.5" customHeight="1">
      <c r="B78" s="55"/>
    </row>
    <row r="79" ht="16.5" customHeight="1">
      <c r="B79" s="4"/>
    </row>
    <row r="80" ht="11.25">
      <c r="B80" s="5"/>
    </row>
    <row r="82" ht="11.25">
      <c r="I82" s="2"/>
    </row>
    <row r="83" spans="9:11" ht="11.25">
      <c r="I83" s="2"/>
      <c r="K83" s="10"/>
    </row>
    <row r="84" ht="12" customHeight="1">
      <c r="B84" s="10" t="s">
        <v>10</v>
      </c>
    </row>
    <row r="85" spans="2:9" ht="12" customHeight="1">
      <c r="B85" s="2" t="s">
        <v>11</v>
      </c>
      <c r="C85" s="10">
        <v>60</v>
      </c>
      <c r="D85" s="2">
        <f aca="true" t="shared" si="4" ref="D85:E87">C85</f>
        <v>60</v>
      </c>
      <c r="E85" s="2">
        <f t="shared" si="4"/>
        <v>60</v>
      </c>
      <c r="F85" s="56" t="s">
        <v>12</v>
      </c>
      <c r="G85" s="56"/>
      <c r="H85" s="56"/>
      <c r="I85" s="57"/>
    </row>
    <row r="86" spans="2:9" ht="11.25">
      <c r="B86" s="2" t="s">
        <v>13</v>
      </c>
      <c r="C86" s="10">
        <v>10</v>
      </c>
      <c r="D86" s="2">
        <f t="shared" si="4"/>
        <v>10</v>
      </c>
      <c r="E86" s="2">
        <f t="shared" si="4"/>
        <v>10</v>
      </c>
      <c r="F86" s="58">
        <f>(C85+C86*0.85-C87*0.85)/365</f>
        <v>0.1178082191780822</v>
      </c>
      <c r="G86" s="58"/>
      <c r="H86" s="58"/>
      <c r="I86" s="59"/>
    </row>
    <row r="87" spans="2:5" ht="11.25">
      <c r="B87" s="2" t="s">
        <v>14</v>
      </c>
      <c r="C87" s="10">
        <v>30</v>
      </c>
      <c r="D87" s="2">
        <f t="shared" si="4"/>
        <v>30</v>
      </c>
      <c r="E87" s="2">
        <f t="shared" si="4"/>
        <v>30</v>
      </c>
    </row>
  </sheetData>
  <sheetProtection/>
  <printOptions headings="1" horizontalCentered="1" verticalCentered="1"/>
  <pageMargins left="0.7480314960629921" right="0.35433070866141736" top="0.95" bottom="0.81" header="0" footer="0"/>
  <pageSetup horizontalDpi="200" verticalDpi="200" orientation="portrait" paperSize="9" scale="96" r:id="rId2"/>
  <headerFooter alignWithMargins="0">
    <oddFooter>&amp;CPage &amp;P</oddFooter>
  </headerFooter>
  <rowBreaks count="1" manualBreakCount="1">
    <brk id="81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3"/>
  <sheetViews>
    <sheetView view="pageBreakPreview" zoomScale="160" zoomScaleNormal="175" zoomScaleSheetLayoutView="160" zoomScalePageLayoutView="0" workbookViewId="0" topLeftCell="A37">
      <selection activeCell="D70" sqref="D70:D71"/>
    </sheetView>
  </sheetViews>
  <sheetFormatPr defaultColWidth="11.57421875" defaultRowHeight="12.75"/>
  <cols>
    <col min="1" max="1" width="2.57421875" style="60" customWidth="1"/>
    <col min="2" max="2" width="22.8515625" style="2" customWidth="1"/>
    <col min="3" max="3" width="7.140625" style="2" customWidth="1"/>
    <col min="4" max="6" width="8.57421875" style="2" customWidth="1"/>
    <col min="7" max="7" width="7.8515625" style="3" customWidth="1"/>
    <col min="8" max="8" width="8.421875" style="11" customWidth="1"/>
    <col min="9" max="9" width="12.57421875" style="2" customWidth="1"/>
    <col min="10" max="10" width="12.140625" style="2" customWidth="1"/>
    <col min="11" max="12" width="7.57421875" style="2" customWidth="1"/>
    <col min="13" max="16384" width="11.57421875" style="2" customWidth="1"/>
  </cols>
  <sheetData>
    <row r="1" ht="15">
      <c r="D1" s="1" t="s">
        <v>104</v>
      </c>
    </row>
    <row r="3" spans="2:10" ht="12" thickBot="1">
      <c r="B3" s="13" t="s">
        <v>44</v>
      </c>
      <c r="C3" s="14"/>
      <c r="D3" s="15">
        <v>1</v>
      </c>
      <c r="E3" s="15">
        <v>2</v>
      </c>
      <c r="F3" s="15">
        <v>3</v>
      </c>
      <c r="G3" s="87"/>
      <c r="H3" s="93" t="s">
        <v>50</v>
      </c>
      <c r="I3" s="17"/>
      <c r="J3" s="17"/>
    </row>
    <row r="4" spans="2:10" ht="11.25">
      <c r="B4" s="2" t="s">
        <v>45</v>
      </c>
      <c r="C4" s="18"/>
      <c r="D4" s="148">
        <f>H4</f>
        <v>60000</v>
      </c>
      <c r="E4" s="20">
        <f>D4</f>
        <v>60000</v>
      </c>
      <c r="F4" s="20">
        <f>E4</f>
        <v>60000</v>
      </c>
      <c r="G4" s="21" t="s">
        <v>2</v>
      </c>
      <c r="H4" s="94">
        <v>60000</v>
      </c>
      <c r="I4" s="17"/>
      <c r="J4" s="17"/>
    </row>
    <row r="5" spans="2:10" ht="11.25">
      <c r="B5" s="2" t="s">
        <v>46</v>
      </c>
      <c r="C5" s="18"/>
      <c r="D5" s="61">
        <f>H5</f>
        <v>10</v>
      </c>
      <c r="E5" s="20">
        <f>D5*(1+$H$7)</f>
        <v>10</v>
      </c>
      <c r="F5" s="20">
        <f>E5*(1+$H$7)</f>
        <v>10</v>
      </c>
      <c r="G5" s="22"/>
      <c r="H5" s="94">
        <v>10</v>
      </c>
      <c r="I5" s="17"/>
      <c r="J5" s="17"/>
    </row>
    <row r="6" spans="2:10" ht="11.25">
      <c r="B6" s="2" t="s">
        <v>47</v>
      </c>
      <c r="C6" s="17"/>
      <c r="D6" s="61">
        <f>H6</f>
        <v>8.5</v>
      </c>
      <c r="E6" s="23">
        <f>D6*(1+$H$7)</f>
        <v>8.5</v>
      </c>
      <c r="F6" s="23">
        <f>E6*(1+$H$7)</f>
        <v>8.5</v>
      </c>
      <c r="G6" s="24"/>
      <c r="H6" s="95">
        <v>8.5</v>
      </c>
      <c r="I6" s="17"/>
      <c r="J6" s="17"/>
    </row>
    <row r="7" spans="2:10" ht="11.25">
      <c r="B7" s="2" t="s">
        <v>48</v>
      </c>
      <c r="C7" s="17"/>
      <c r="D7" s="10"/>
      <c r="E7" s="23"/>
      <c r="F7" s="23"/>
      <c r="G7" s="24"/>
      <c r="H7" s="88">
        <v>0</v>
      </c>
      <c r="I7" s="17"/>
      <c r="J7" s="17"/>
    </row>
    <row r="8" spans="7:8" ht="11.25">
      <c r="G8" s="2"/>
      <c r="H8" s="2"/>
    </row>
    <row r="9" spans="1:8" ht="18.75" customHeight="1" thickBot="1">
      <c r="A9" s="47"/>
      <c r="B9" s="25" t="s">
        <v>52</v>
      </c>
      <c r="C9" s="25"/>
      <c r="D9" s="15">
        <v>1</v>
      </c>
      <c r="E9" s="15">
        <v>2</v>
      </c>
      <c r="F9" s="15">
        <v>3</v>
      </c>
      <c r="G9" s="26"/>
      <c r="H9" s="12"/>
    </row>
    <row r="10" spans="2:9" ht="11.25">
      <c r="B10" s="2" t="s">
        <v>53</v>
      </c>
      <c r="C10" s="18"/>
      <c r="D10" s="20">
        <f>D4*D5/1000</f>
        <v>600</v>
      </c>
      <c r="E10" s="20">
        <f>E4*E5/1000</f>
        <v>600</v>
      </c>
      <c r="F10" s="20">
        <f>F4*F5/1000</f>
        <v>600</v>
      </c>
      <c r="G10" s="21"/>
      <c r="H10" s="12"/>
      <c r="I10" s="27"/>
    </row>
    <row r="11" spans="2:9" ht="11.25">
      <c r="B11" s="2" t="s">
        <v>54</v>
      </c>
      <c r="C11" s="17"/>
      <c r="D11" s="28">
        <f>D6*D4/1000</f>
        <v>510</v>
      </c>
      <c r="E11" s="28">
        <f>E6*E4/1000</f>
        <v>510</v>
      </c>
      <c r="F11" s="28">
        <f>F6*F4/1000</f>
        <v>510</v>
      </c>
      <c r="G11" s="22"/>
      <c r="I11" s="29"/>
    </row>
    <row r="12" spans="2:9" ht="11.25">
      <c r="B12" s="2" t="s">
        <v>55</v>
      </c>
      <c r="C12" s="18"/>
      <c r="D12" s="20">
        <f>D10-D11</f>
        <v>90</v>
      </c>
      <c r="E12" s="20">
        <f>E10-E11</f>
        <v>90</v>
      </c>
      <c r="F12" s="20">
        <f>F10-F11</f>
        <v>90</v>
      </c>
      <c r="G12" s="22"/>
      <c r="I12" s="29"/>
    </row>
    <row r="13" spans="2:9" ht="11.25">
      <c r="B13" s="2" t="s">
        <v>56</v>
      </c>
      <c r="C13" s="17"/>
      <c r="D13" s="149">
        <f>H13</f>
        <v>10</v>
      </c>
      <c r="E13" s="33">
        <f>D13</f>
        <v>10</v>
      </c>
      <c r="F13" s="33">
        <f>E13</f>
        <v>10</v>
      </c>
      <c r="G13" s="26"/>
      <c r="H13" s="96">
        <v>10</v>
      </c>
      <c r="I13" s="29"/>
    </row>
    <row r="14" spans="2:9" ht="11.25">
      <c r="B14" s="31" t="s">
        <v>0</v>
      </c>
      <c r="C14" s="32"/>
      <c r="D14" s="20">
        <f>D12-D13</f>
        <v>80</v>
      </c>
      <c r="E14" s="20">
        <f>E12-E13</f>
        <v>80</v>
      </c>
      <c r="F14" s="20">
        <f>F12-F13</f>
        <v>80</v>
      </c>
      <c r="G14" s="22"/>
      <c r="I14" s="29"/>
    </row>
    <row r="15" spans="2:9" ht="11.25">
      <c r="B15" s="2" t="s">
        <v>57</v>
      </c>
      <c r="C15" s="17"/>
      <c r="D15" s="33">
        <f>$C24*$H$15</f>
        <v>60</v>
      </c>
      <c r="E15" s="33">
        <f>$C24*$H$15</f>
        <v>60</v>
      </c>
      <c r="F15" s="33">
        <f>$C24*$H$15</f>
        <v>60</v>
      </c>
      <c r="H15" s="88">
        <v>0.2</v>
      </c>
      <c r="I15" s="29"/>
    </row>
    <row r="16" spans="2:9" ht="11.25">
      <c r="B16" s="10" t="s">
        <v>16</v>
      </c>
      <c r="C16" s="34"/>
      <c r="D16" s="20">
        <f>D14-D15</f>
        <v>20</v>
      </c>
      <c r="E16" s="20">
        <f>E14-E15</f>
        <v>20</v>
      </c>
      <c r="F16" s="20">
        <f>F14-F15</f>
        <v>20</v>
      </c>
      <c r="G16" s="22"/>
      <c r="I16" s="29"/>
    </row>
    <row r="17" spans="2:9" ht="11.25">
      <c r="B17" s="2" t="s">
        <v>58</v>
      </c>
      <c r="C17" s="17"/>
      <c r="D17" s="35">
        <f>C27*$H$17</f>
        <v>8</v>
      </c>
      <c r="E17" s="35">
        <f>D27*$H$17</f>
        <v>8</v>
      </c>
      <c r="F17" s="35">
        <f>E27*$H$17</f>
        <v>8</v>
      </c>
      <c r="G17" s="21" t="s">
        <v>3</v>
      </c>
      <c r="H17" s="88">
        <v>0.04</v>
      </c>
      <c r="I17" s="29"/>
    </row>
    <row r="18" spans="2:9" ht="11.25">
      <c r="B18" s="2" t="s">
        <v>59</v>
      </c>
      <c r="C18" s="17"/>
      <c r="D18" s="20">
        <f>D16-D17</f>
        <v>12</v>
      </c>
      <c r="E18" s="20">
        <f>E16-E17</f>
        <v>12</v>
      </c>
      <c r="F18" s="20">
        <f>F16-F17</f>
        <v>12</v>
      </c>
      <c r="G18" s="22"/>
      <c r="I18" s="29"/>
    </row>
    <row r="19" spans="2:9" ht="11.25">
      <c r="B19" s="2" t="s">
        <v>60</v>
      </c>
      <c r="C19" s="17"/>
      <c r="D19" s="35">
        <f>D18*$H$19</f>
        <v>3.5999999999999996</v>
      </c>
      <c r="E19" s="35">
        <f>E18*$H$19</f>
        <v>3.5999999999999996</v>
      </c>
      <c r="F19" s="35">
        <f>F18*$H$19</f>
        <v>3.5999999999999996</v>
      </c>
      <c r="H19" s="88">
        <v>0.3</v>
      </c>
      <c r="I19" s="29"/>
    </row>
    <row r="20" spans="2:9" ht="11.25">
      <c r="B20" s="10" t="s">
        <v>61</v>
      </c>
      <c r="C20" s="17"/>
      <c r="D20" s="20">
        <f>D18-D19</f>
        <v>8.4</v>
      </c>
      <c r="E20" s="20">
        <f>E18-E19</f>
        <v>8.4</v>
      </c>
      <c r="F20" s="20">
        <f>F18-F19</f>
        <v>8.4</v>
      </c>
      <c r="G20" s="22"/>
      <c r="I20" s="27"/>
    </row>
    <row r="21" spans="2:9" ht="11.25">
      <c r="B21" s="10"/>
      <c r="C21" s="17"/>
      <c r="D21" s="20"/>
      <c r="E21" s="20"/>
      <c r="F21" s="20"/>
      <c r="G21" s="22"/>
      <c r="I21" s="27"/>
    </row>
    <row r="22" spans="1:8" ht="17.25" customHeight="1" thickBot="1">
      <c r="A22" s="47"/>
      <c r="B22" s="25" t="s">
        <v>62</v>
      </c>
      <c r="C22" s="15">
        <v>0</v>
      </c>
      <c r="D22" s="15">
        <v>1</v>
      </c>
      <c r="E22" s="15">
        <v>2</v>
      </c>
      <c r="F22" s="15">
        <v>3</v>
      </c>
      <c r="G22" s="26"/>
      <c r="H22" s="12"/>
    </row>
    <row r="23" spans="2:9" ht="11.25">
      <c r="B23" s="17" t="s">
        <v>63</v>
      </c>
      <c r="C23" s="17"/>
      <c r="D23" s="18">
        <f>$H$23*D10</f>
        <v>120</v>
      </c>
      <c r="E23" s="18">
        <f>$H$23*E10</f>
        <v>120</v>
      </c>
      <c r="F23" s="36">
        <v>0</v>
      </c>
      <c r="H23" s="88">
        <v>0.2</v>
      </c>
      <c r="I23" s="10" t="s">
        <v>98</v>
      </c>
    </row>
    <row r="24" spans="2:8" ht="11.25">
      <c r="B24" s="2" t="s">
        <v>64</v>
      </c>
      <c r="C24" s="150">
        <f>H24</f>
        <v>300</v>
      </c>
      <c r="D24" s="28">
        <f>C24-D15</f>
        <v>240</v>
      </c>
      <c r="E24" s="28">
        <f>D24-E15</f>
        <v>180</v>
      </c>
      <c r="F24" s="37">
        <v>0</v>
      </c>
      <c r="G24" s="21" t="s">
        <v>4</v>
      </c>
      <c r="H24" s="99">
        <v>300</v>
      </c>
    </row>
    <row r="25" spans="2:8" ht="11.25">
      <c r="B25" s="4" t="s">
        <v>65</v>
      </c>
      <c r="C25" s="20">
        <f>C24+C23</f>
        <v>300</v>
      </c>
      <c r="D25" s="20">
        <f>D24+D23</f>
        <v>360</v>
      </c>
      <c r="E25" s="20">
        <f>E24+E23</f>
        <v>300</v>
      </c>
      <c r="F25" s="20">
        <f>F24+F23</f>
        <v>0</v>
      </c>
      <c r="G25" s="22"/>
      <c r="H25" s="97"/>
    </row>
    <row r="26" ht="9" customHeight="1"/>
    <row r="27" spans="2:9" ht="11.25">
      <c r="B27" s="2" t="s">
        <v>66</v>
      </c>
      <c r="C27" s="148">
        <f>H27</f>
        <v>200</v>
      </c>
      <c r="D27" s="20">
        <f>C27</f>
        <v>200</v>
      </c>
      <c r="E27" s="20">
        <f>D27</f>
        <v>200</v>
      </c>
      <c r="F27" s="20">
        <v>0</v>
      </c>
      <c r="G27" s="22"/>
      <c r="H27" s="99">
        <v>200</v>
      </c>
      <c r="I27" s="38"/>
    </row>
    <row r="28" spans="2:6" ht="11.25">
      <c r="B28" s="2" t="s">
        <v>67</v>
      </c>
      <c r="C28" s="28">
        <f>C25-C27</f>
        <v>100</v>
      </c>
      <c r="D28" s="28">
        <f>C28+D20</f>
        <v>108.4</v>
      </c>
      <c r="E28" s="28">
        <f>D28+E20</f>
        <v>116.80000000000001</v>
      </c>
      <c r="F28" s="28">
        <f>E28+F20</f>
        <v>125.20000000000002</v>
      </c>
    </row>
    <row r="29" spans="2:7" ht="11.25">
      <c r="B29" s="2" t="s">
        <v>68</v>
      </c>
      <c r="C29" s="20">
        <f>C27+C28</f>
        <v>300</v>
      </c>
      <c r="D29" s="20">
        <f>D27+D28</f>
        <v>308.4</v>
      </c>
      <c r="E29" s="20">
        <f>E27+E28</f>
        <v>316.8</v>
      </c>
      <c r="F29" s="20">
        <f>F27+F28</f>
        <v>125.20000000000002</v>
      </c>
      <c r="G29" s="22"/>
    </row>
    <row r="30" spans="4:7" ht="11.25">
      <c r="D30" s="20"/>
      <c r="E30" s="20"/>
      <c r="F30" s="20"/>
      <c r="G30" s="22"/>
    </row>
    <row r="31" spans="2:6" ht="11.25">
      <c r="B31" s="2" t="s">
        <v>69</v>
      </c>
      <c r="C31" s="20">
        <f>C29-C25</f>
        <v>0</v>
      </c>
      <c r="D31" s="20">
        <f>D29-D25</f>
        <v>-51.60000000000002</v>
      </c>
      <c r="E31" s="20">
        <f>E29-E25</f>
        <v>16.80000000000001</v>
      </c>
      <c r="F31" s="20">
        <f>F29-F25</f>
        <v>125.20000000000002</v>
      </c>
    </row>
    <row r="32" spans="2:7" ht="11.25">
      <c r="B32" s="2" t="s">
        <v>70</v>
      </c>
      <c r="D32" s="20">
        <f>D31-C31</f>
        <v>-51.60000000000002</v>
      </c>
      <c r="E32" s="20">
        <f>E31-D31</f>
        <v>68.40000000000003</v>
      </c>
      <c r="F32" s="20">
        <f>F31-E31</f>
        <v>108.4</v>
      </c>
      <c r="G32" s="21"/>
    </row>
    <row r="33" spans="4:6" ht="11.25">
      <c r="D33" s="20"/>
      <c r="E33" s="20"/>
      <c r="F33" s="20"/>
    </row>
    <row r="34" spans="1:7" ht="12" thickBot="1">
      <c r="A34" s="47"/>
      <c r="B34" s="142" t="s">
        <v>81</v>
      </c>
      <c r="C34" s="15">
        <v>0</v>
      </c>
      <c r="D34" s="15">
        <v>1</v>
      </c>
      <c r="E34" s="15">
        <v>2</v>
      </c>
      <c r="F34" s="15">
        <v>3</v>
      </c>
      <c r="G34" s="26"/>
    </row>
    <row r="35" spans="1:7" ht="11.25">
      <c r="A35" s="47"/>
      <c r="B35" s="17" t="s">
        <v>61</v>
      </c>
      <c r="D35" s="18">
        <f>D20</f>
        <v>8.4</v>
      </c>
      <c r="E35" s="18">
        <f>E20</f>
        <v>8.4</v>
      </c>
      <c r="F35" s="18">
        <f>F20</f>
        <v>8.4</v>
      </c>
      <c r="G35" s="18"/>
    </row>
    <row r="36" spans="1:7" ht="11.25">
      <c r="A36" s="47"/>
      <c r="B36" s="2" t="s">
        <v>79</v>
      </c>
      <c r="C36" s="18">
        <f>-C25</f>
        <v>-300</v>
      </c>
      <c r="D36" s="18">
        <f>C25-D25</f>
        <v>-60</v>
      </c>
      <c r="E36" s="18">
        <f>D25-E25</f>
        <v>60</v>
      </c>
      <c r="F36" s="18">
        <f>E25-F25</f>
        <v>300</v>
      </c>
      <c r="G36" s="21"/>
    </row>
    <row r="37" spans="1:7" ht="11.25">
      <c r="A37" s="47"/>
      <c r="B37" s="2" t="s">
        <v>80</v>
      </c>
      <c r="C37" s="28">
        <f>C27</f>
        <v>200</v>
      </c>
      <c r="D37" s="28">
        <f>D27-C27</f>
        <v>0</v>
      </c>
      <c r="E37" s="28">
        <f>E27-D27</f>
        <v>0</v>
      </c>
      <c r="F37" s="28">
        <f>F27-E27</f>
        <v>-200</v>
      </c>
      <c r="G37" s="22"/>
    </row>
    <row r="38" spans="1:7" ht="11.25">
      <c r="A38" s="47"/>
      <c r="B38" s="103" t="s">
        <v>81</v>
      </c>
      <c r="C38" s="42">
        <f>SUM(C35:C37)</f>
        <v>-100</v>
      </c>
      <c r="D38" s="42">
        <f>SUM(D35:D37)</f>
        <v>-51.6</v>
      </c>
      <c r="E38" s="42">
        <f>SUM(E35:E37)</f>
        <v>68.4</v>
      </c>
      <c r="F38" s="42">
        <f>SUM(F35:F37)</f>
        <v>108.39999999999998</v>
      </c>
      <c r="G38" s="21" t="s">
        <v>5</v>
      </c>
    </row>
    <row r="39" spans="3:7" ht="11.25">
      <c r="C39" s="20"/>
      <c r="D39" s="20"/>
      <c r="E39" s="20"/>
      <c r="F39" s="20"/>
      <c r="G39" s="22"/>
    </row>
    <row r="40" spans="2:7" ht="11.25">
      <c r="B40" s="43" t="s">
        <v>7</v>
      </c>
      <c r="C40" s="100">
        <f>IRR(C38:F38)</f>
        <v>0.070017795041871</v>
      </c>
      <c r="D40" s="43" t="s">
        <v>97</v>
      </c>
      <c r="E40" s="66">
        <v>0.1</v>
      </c>
      <c r="F40" s="153">
        <f>NPV(E40,D38:F38)+C38</f>
        <v>-8.937640871525204</v>
      </c>
      <c r="G40" s="21"/>
    </row>
    <row r="41" spans="2:7" ht="11.25">
      <c r="B41" s="43"/>
      <c r="C41" s="48"/>
      <c r="D41" s="43"/>
      <c r="E41" s="44"/>
      <c r="F41" s="49"/>
      <c r="G41" s="21"/>
    </row>
    <row r="42" spans="1:8" ht="12" thickBot="1">
      <c r="A42" s="47"/>
      <c r="B42" s="51" t="s">
        <v>107</v>
      </c>
      <c r="D42" s="15" t="s">
        <v>105</v>
      </c>
      <c r="E42" s="26"/>
      <c r="F42" s="15" t="s">
        <v>106</v>
      </c>
      <c r="G42" s="26"/>
      <c r="H42" s="12"/>
    </row>
    <row r="43" spans="2:7" ht="11.25">
      <c r="B43" s="2" t="s">
        <v>108</v>
      </c>
      <c r="D43" s="151">
        <v>0.07</v>
      </c>
      <c r="E43" s="101"/>
      <c r="F43" s="151">
        <v>0.044</v>
      </c>
      <c r="G43" s="21" t="s">
        <v>6</v>
      </c>
    </row>
    <row r="44" spans="2:10" ht="11.25">
      <c r="B44" s="2" t="s">
        <v>109</v>
      </c>
      <c r="D44" s="29">
        <v>0.4</v>
      </c>
      <c r="E44" s="101"/>
      <c r="F44" s="29">
        <v>0.171</v>
      </c>
      <c r="G44" s="21" t="s">
        <v>19</v>
      </c>
      <c r="H44" s="68"/>
      <c r="I44" s="17"/>
      <c r="J44" s="17"/>
    </row>
    <row r="45" spans="2:10" ht="11.25">
      <c r="B45" s="2" t="s">
        <v>110</v>
      </c>
      <c r="D45" s="102">
        <v>-0.3</v>
      </c>
      <c r="E45" s="101"/>
      <c r="F45" s="29">
        <v>-0.09</v>
      </c>
      <c r="G45" s="21" t="s">
        <v>20</v>
      </c>
      <c r="H45" s="71"/>
      <c r="I45" s="53"/>
      <c r="J45" s="17"/>
    </row>
    <row r="46" spans="4:10" ht="11.25">
      <c r="D46" s="29"/>
      <c r="E46" s="29"/>
      <c r="F46" s="52"/>
      <c r="G46" s="21"/>
      <c r="H46" s="68"/>
      <c r="I46" s="17"/>
      <c r="J46" s="17"/>
    </row>
    <row r="47" spans="7:10" ht="11.25">
      <c r="G47" s="21"/>
      <c r="H47" s="68"/>
      <c r="I47" s="17"/>
      <c r="J47" s="54"/>
    </row>
    <row r="48" spans="2:6" ht="11.25">
      <c r="B48" s="3"/>
      <c r="C48" s="3"/>
      <c r="D48" s="3"/>
      <c r="E48" s="3"/>
      <c r="F48" s="3"/>
    </row>
    <row r="49" spans="2:6" ht="11.25">
      <c r="B49" s="26"/>
      <c r="C49" s="3"/>
      <c r="D49" s="3"/>
      <c r="E49" s="3"/>
      <c r="F49" s="3"/>
    </row>
    <row r="50" spans="2:6" ht="16.5" customHeight="1">
      <c r="B50" s="133"/>
      <c r="C50" s="3"/>
      <c r="D50" s="3"/>
      <c r="E50" s="3"/>
      <c r="F50" s="3"/>
    </row>
    <row r="51" spans="2:6" ht="16.5" customHeight="1">
      <c r="B51" s="133"/>
      <c r="C51" s="3"/>
      <c r="D51" s="3"/>
      <c r="E51" s="3"/>
      <c r="F51" s="3"/>
    </row>
    <row r="52" spans="2:6" ht="16.5" customHeight="1">
      <c r="B52" s="134"/>
      <c r="C52" s="3"/>
      <c r="D52" s="3"/>
      <c r="E52" s="3"/>
      <c r="F52" s="3"/>
    </row>
    <row r="53" spans="2:6" ht="16.5" customHeight="1">
      <c r="B53" s="134"/>
      <c r="C53" s="3"/>
      <c r="D53" s="3"/>
      <c r="E53" s="3"/>
      <c r="F53" s="3"/>
    </row>
    <row r="54" spans="2:6" ht="16.5" customHeight="1">
      <c r="B54" s="3"/>
      <c r="C54" s="3"/>
      <c r="D54" s="3"/>
      <c r="E54" s="3"/>
      <c r="F54" s="3"/>
    </row>
    <row r="55" spans="2:6" ht="16.5" customHeight="1">
      <c r="B55" s="3"/>
      <c r="C55" s="3"/>
      <c r="D55" s="3"/>
      <c r="E55" s="3"/>
      <c r="F55" s="3"/>
    </row>
    <row r="56" spans="2:6" ht="16.5" customHeight="1">
      <c r="B56" s="133"/>
      <c r="C56" s="3"/>
      <c r="D56" s="3"/>
      <c r="E56" s="3"/>
      <c r="F56" s="3"/>
    </row>
    <row r="57" spans="2:6" ht="16.5" customHeight="1">
      <c r="B57" s="3"/>
      <c r="C57" s="3"/>
      <c r="D57" s="3"/>
      <c r="E57" s="3"/>
      <c r="F57" s="3"/>
    </row>
    <row r="58" spans="2:6" ht="16.5" customHeight="1">
      <c r="B58" s="3"/>
      <c r="C58" s="3"/>
      <c r="D58" s="3"/>
      <c r="E58" s="3"/>
      <c r="F58" s="3"/>
    </row>
    <row r="59" spans="2:6" ht="16.5" customHeight="1">
      <c r="B59" s="133"/>
      <c r="C59" s="3"/>
      <c r="D59" s="3"/>
      <c r="E59" s="3"/>
      <c r="F59" s="3"/>
    </row>
    <row r="60" spans="2:8" ht="16.5" customHeight="1">
      <c r="B60" s="3"/>
      <c r="C60" s="3"/>
      <c r="D60" s="3"/>
      <c r="E60" s="3"/>
      <c r="F60" s="3"/>
      <c r="H60" s="60"/>
    </row>
    <row r="61" spans="2:8" ht="16.5" customHeight="1">
      <c r="B61" s="134"/>
      <c r="C61" s="3"/>
      <c r="D61" s="3"/>
      <c r="E61" s="3"/>
      <c r="F61" s="3"/>
      <c r="H61" s="60"/>
    </row>
    <row r="62" spans="2:8" ht="16.5" customHeight="1">
      <c r="B62" s="133"/>
      <c r="C62" s="3"/>
      <c r="D62" s="3"/>
      <c r="E62" s="3"/>
      <c r="F62" s="3"/>
      <c r="H62" s="60"/>
    </row>
    <row r="63" spans="2:8" ht="16.5" customHeight="1">
      <c r="B63" s="134"/>
      <c r="C63" s="3"/>
      <c r="D63" s="3"/>
      <c r="E63" s="3"/>
      <c r="F63" s="3"/>
      <c r="H63" s="60"/>
    </row>
    <row r="64" spans="2:8" ht="16.5" customHeight="1">
      <c r="B64" s="133"/>
      <c r="C64" s="3"/>
      <c r="D64" s="3"/>
      <c r="E64" s="3"/>
      <c r="F64" s="3"/>
      <c r="H64" s="60"/>
    </row>
    <row r="65" spans="2:6" ht="16.5" customHeight="1">
      <c r="B65" s="133"/>
      <c r="C65" s="3"/>
      <c r="D65" s="3"/>
      <c r="E65" s="3"/>
      <c r="F65" s="3"/>
    </row>
    <row r="66" spans="2:6" ht="16.5" customHeight="1">
      <c r="B66" s="134"/>
      <c r="C66" s="3"/>
      <c r="D66" s="3"/>
      <c r="E66" s="3"/>
      <c r="F66" s="3"/>
    </row>
    <row r="67" spans="2:6" ht="16.5" customHeight="1">
      <c r="B67" s="133"/>
      <c r="C67" s="3"/>
      <c r="D67" s="3"/>
      <c r="E67" s="3"/>
      <c r="F67" s="3"/>
    </row>
    <row r="68" spans="2:6" ht="16.5" customHeight="1">
      <c r="B68" s="133"/>
      <c r="C68" s="3"/>
      <c r="D68" s="3"/>
      <c r="E68" s="3"/>
      <c r="F68" s="3"/>
    </row>
    <row r="69" spans="2:6" ht="16.5" customHeight="1">
      <c r="B69" s="3"/>
      <c r="C69" s="3"/>
      <c r="D69" s="3"/>
      <c r="E69" s="3"/>
      <c r="F69" s="3"/>
    </row>
    <row r="70" spans="2:6" ht="16.5" customHeight="1">
      <c r="B70" s="134"/>
      <c r="C70" s="3"/>
      <c r="D70" s="3"/>
      <c r="E70" s="3"/>
      <c r="F70" s="3"/>
    </row>
    <row r="71" spans="2:6" ht="16.5" customHeight="1">
      <c r="B71" s="3"/>
      <c r="C71" s="3"/>
      <c r="D71" s="3"/>
      <c r="E71" s="3"/>
      <c r="F71" s="3"/>
    </row>
    <row r="72" spans="2:6" ht="16.5" customHeight="1">
      <c r="B72" s="134"/>
      <c r="C72" s="3"/>
      <c r="D72" s="3"/>
      <c r="E72" s="3"/>
      <c r="F72" s="3"/>
    </row>
    <row r="73" spans="2:6" ht="16.5" customHeight="1">
      <c r="B73" s="3"/>
      <c r="C73" s="3"/>
      <c r="D73" s="3"/>
      <c r="E73" s="3"/>
      <c r="F73" s="3"/>
    </row>
    <row r="74" spans="2:6" ht="16.5" customHeight="1">
      <c r="B74" s="135"/>
      <c r="C74" s="3"/>
      <c r="D74" s="3"/>
      <c r="E74" s="3"/>
      <c r="F74" s="3"/>
    </row>
    <row r="75" spans="2:6" ht="16.5" customHeight="1">
      <c r="B75" s="133"/>
      <c r="C75" s="3"/>
      <c r="D75" s="3"/>
      <c r="E75" s="3"/>
      <c r="F75" s="3"/>
    </row>
    <row r="76" spans="2:6" ht="11.25">
      <c r="B76" s="134"/>
      <c r="C76" s="3"/>
      <c r="D76" s="3"/>
      <c r="E76" s="3"/>
      <c r="F76" s="3"/>
    </row>
    <row r="78" ht="11.25">
      <c r="G78" s="2"/>
    </row>
    <row r="79" spans="7:9" ht="11.25">
      <c r="G79" s="2"/>
      <c r="I79" s="10"/>
    </row>
    <row r="80" ht="12" customHeight="1">
      <c r="B80" s="10" t="s">
        <v>10</v>
      </c>
    </row>
    <row r="81" spans="2:7" ht="12" customHeight="1">
      <c r="B81" s="2" t="s">
        <v>11</v>
      </c>
      <c r="C81" s="10">
        <v>60</v>
      </c>
      <c r="D81" s="2">
        <f aca="true" t="shared" si="0" ref="D81:E83">C81</f>
        <v>60</v>
      </c>
      <c r="E81" s="2">
        <f t="shared" si="0"/>
        <v>60</v>
      </c>
      <c r="F81" s="56" t="s">
        <v>12</v>
      </c>
      <c r="G81" s="57"/>
    </row>
    <row r="82" spans="2:7" ht="11.25">
      <c r="B82" s="2" t="s">
        <v>13</v>
      </c>
      <c r="C82" s="10">
        <v>10</v>
      </c>
      <c r="D82" s="2">
        <f t="shared" si="0"/>
        <v>10</v>
      </c>
      <c r="E82" s="2">
        <f t="shared" si="0"/>
        <v>10</v>
      </c>
      <c r="F82" s="58">
        <f>(C81+C82*0.85-C83*0.85)/365</f>
        <v>0.1178082191780822</v>
      </c>
      <c r="G82" s="59"/>
    </row>
    <row r="83" spans="2:5" ht="11.25">
      <c r="B83" s="2" t="s">
        <v>14</v>
      </c>
      <c r="C83" s="10">
        <v>30</v>
      </c>
      <c r="D83" s="2">
        <f t="shared" si="0"/>
        <v>30</v>
      </c>
      <c r="E83" s="2">
        <f t="shared" si="0"/>
        <v>30</v>
      </c>
    </row>
  </sheetData>
  <sheetProtection/>
  <printOptions headings="1" horizontalCentered="1" verticalCentered="1"/>
  <pageMargins left="0.7480314960629921" right="0.35433070866141736" top="0.95" bottom="0.81" header="0" footer="0"/>
  <pageSetup horizontalDpi="200" verticalDpi="200" orientation="portrait" paperSize="9" scale="96" r:id="rId2"/>
  <headerFooter alignWithMargins="0">
    <oddFooter>&amp;CPage &amp;P</oddFooter>
  </headerFooter>
  <rowBreaks count="1" manualBreakCount="1">
    <brk id="77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67"/>
  <sheetViews>
    <sheetView tabSelected="1" view="pageBreakPreview" zoomScale="160" zoomScaleNormal="175" zoomScaleSheetLayoutView="160" zoomScalePageLayoutView="0" workbookViewId="0" topLeftCell="A49">
      <selection activeCell="I54" sqref="I54"/>
    </sheetView>
  </sheetViews>
  <sheetFormatPr defaultColWidth="8.8515625" defaultRowHeight="12.75"/>
  <cols>
    <col min="1" max="1" width="1.8515625" style="2" customWidth="1"/>
    <col min="2" max="2" width="26.00390625" style="2" customWidth="1"/>
    <col min="3" max="8" width="7.140625" style="2" customWidth="1"/>
    <col min="9" max="9" width="5.00390625" style="2" customWidth="1"/>
    <col min="10" max="10" width="21.57421875" style="10" bestFit="1" customWidth="1"/>
    <col min="11" max="11" width="9.421875" style="8" customWidth="1"/>
    <col min="12" max="12" width="8.00390625" style="9" customWidth="1"/>
    <col min="13" max="17" width="8.8515625" style="8" customWidth="1"/>
    <col min="18" max="18" width="8.8515625" style="7" customWidth="1"/>
    <col min="19" max="16384" width="8.8515625" style="2" customWidth="1"/>
  </cols>
  <sheetData>
    <row r="1" spans="4:16" ht="15">
      <c r="D1" s="6" t="s">
        <v>115</v>
      </c>
      <c r="K1" s="10"/>
      <c r="L1" s="10"/>
      <c r="M1" s="10"/>
      <c r="N1" s="10"/>
      <c r="O1" s="10"/>
      <c r="P1" s="10"/>
    </row>
    <row r="2" spans="11:16" ht="11.25">
      <c r="K2" s="10"/>
      <c r="L2" s="10"/>
      <c r="M2" s="10"/>
      <c r="N2" s="10"/>
      <c r="O2" s="10"/>
      <c r="P2" s="10"/>
    </row>
    <row r="3" spans="2:16" ht="12" thickBot="1">
      <c r="B3" s="128" t="s">
        <v>50</v>
      </c>
      <c r="G3" s="12"/>
      <c r="K3" s="10"/>
      <c r="L3" s="10"/>
      <c r="M3" s="10"/>
      <c r="N3" s="10"/>
      <c r="O3" s="10"/>
      <c r="P3" s="10"/>
    </row>
    <row r="4" spans="2:16" ht="11.25">
      <c r="B4" s="2" t="s">
        <v>116</v>
      </c>
      <c r="C4" s="95">
        <v>500</v>
      </c>
      <c r="E4" s="2" t="s">
        <v>120</v>
      </c>
      <c r="H4" s="95">
        <v>500</v>
      </c>
      <c r="M4" s="9"/>
      <c r="N4" s="9"/>
      <c r="O4" s="9"/>
      <c r="P4" s="9"/>
    </row>
    <row r="5" spans="2:12" ht="11.25">
      <c r="B5" s="2" t="s">
        <v>117</v>
      </c>
      <c r="C5" s="95">
        <v>5</v>
      </c>
      <c r="E5" s="2" t="s">
        <v>119</v>
      </c>
      <c r="H5" s="88">
        <v>0.06</v>
      </c>
      <c r="L5" s="8"/>
    </row>
    <row r="6" spans="2:16" ht="11.25">
      <c r="B6" s="5" t="s">
        <v>118</v>
      </c>
      <c r="C6" s="95">
        <v>200</v>
      </c>
      <c r="E6" s="2" t="s">
        <v>148</v>
      </c>
      <c r="H6" s="95">
        <v>0</v>
      </c>
      <c r="M6" s="9"/>
      <c r="N6" s="9"/>
      <c r="O6" s="9"/>
      <c r="P6" s="9"/>
    </row>
    <row r="7" spans="2:16" ht="11.25">
      <c r="B7" s="2" t="s">
        <v>38</v>
      </c>
      <c r="C7" s="95">
        <v>125</v>
      </c>
      <c r="E7" s="2" t="s">
        <v>121</v>
      </c>
      <c r="H7" s="88">
        <v>0.3</v>
      </c>
      <c r="M7" s="9"/>
      <c r="N7" s="9"/>
      <c r="O7" s="9"/>
      <c r="P7" s="9"/>
    </row>
    <row r="8" spans="2:16" ht="11.25">
      <c r="B8" s="2" t="s">
        <v>0</v>
      </c>
      <c r="C8" s="95">
        <v>300</v>
      </c>
      <c r="E8" s="2" t="s">
        <v>122</v>
      </c>
      <c r="H8" s="88">
        <v>0.1</v>
      </c>
      <c r="M8" s="9"/>
      <c r="N8" s="9"/>
      <c r="O8" s="9"/>
      <c r="P8" s="9"/>
    </row>
    <row r="9" spans="13:16" ht="11.25">
      <c r="M9" s="9"/>
      <c r="N9" s="9"/>
      <c r="O9" s="9"/>
      <c r="P9" s="9"/>
    </row>
    <row r="10" spans="2:16" ht="12" thickBot="1">
      <c r="B10" s="128" t="s">
        <v>124</v>
      </c>
      <c r="D10" s="110" t="s">
        <v>1</v>
      </c>
      <c r="E10" s="11"/>
      <c r="F10" s="110" t="s">
        <v>123</v>
      </c>
      <c r="I10" s="105" t="s">
        <v>2</v>
      </c>
      <c r="M10" s="9"/>
      <c r="N10" s="9"/>
      <c r="O10" s="9"/>
      <c r="P10" s="9"/>
    </row>
    <row r="11" spans="2:16" ht="11.25">
      <c r="B11" s="2" t="s">
        <v>0</v>
      </c>
      <c r="D11" s="121">
        <f>C8</f>
        <v>300</v>
      </c>
      <c r="E11" s="11"/>
      <c r="F11" s="121">
        <f>C8</f>
        <v>300</v>
      </c>
      <c r="M11" s="9"/>
      <c r="N11" s="9"/>
      <c r="O11" s="9"/>
      <c r="P11" s="9"/>
    </row>
    <row r="12" spans="2:18" s="8" customFormat="1" ht="11.25">
      <c r="B12" s="2" t="s">
        <v>125</v>
      </c>
      <c r="D12" s="122">
        <f>C4/C5</f>
        <v>100</v>
      </c>
      <c r="E12" s="11"/>
      <c r="F12" s="122">
        <f>C7</f>
        <v>125</v>
      </c>
      <c r="H12" s="2"/>
      <c r="I12" s="2"/>
      <c r="J12" s="10"/>
      <c r="L12" s="9"/>
      <c r="M12" s="9"/>
      <c r="N12" s="9"/>
      <c r="O12" s="9"/>
      <c r="P12" s="9"/>
      <c r="R12" s="7"/>
    </row>
    <row r="13" spans="2:18" s="8" customFormat="1" ht="11.25">
      <c r="B13" s="2" t="s">
        <v>16</v>
      </c>
      <c r="D13" s="121">
        <f>D11-D12</f>
        <v>200</v>
      </c>
      <c r="E13" s="11"/>
      <c r="F13" s="121">
        <f>F11-F12</f>
        <v>175</v>
      </c>
      <c r="H13" s="2"/>
      <c r="I13" s="2"/>
      <c r="J13" s="10"/>
      <c r="L13" s="9"/>
      <c r="M13" s="9"/>
      <c r="N13" s="9"/>
      <c r="O13" s="9"/>
      <c r="P13" s="9"/>
      <c r="R13" s="7"/>
    </row>
    <row r="14" spans="2:18" s="8" customFormat="1" ht="11.25">
      <c r="B14" s="2" t="s">
        <v>58</v>
      </c>
      <c r="D14" s="123">
        <f>H4*H5</f>
        <v>30</v>
      </c>
      <c r="E14" s="11"/>
      <c r="F14" s="122">
        <v>0</v>
      </c>
      <c r="H14" s="2"/>
      <c r="I14" s="2"/>
      <c r="J14" s="10"/>
      <c r="L14" s="9"/>
      <c r="M14" s="9"/>
      <c r="N14" s="9"/>
      <c r="O14" s="9"/>
      <c r="P14" s="9"/>
      <c r="R14" s="7"/>
    </row>
    <row r="15" spans="2:18" s="8" customFormat="1" ht="11.25">
      <c r="B15" s="2" t="s">
        <v>126</v>
      </c>
      <c r="D15" s="124">
        <f>D13-D14</f>
        <v>170</v>
      </c>
      <c r="E15" s="11"/>
      <c r="F15" s="121">
        <f>F13-F14</f>
        <v>175</v>
      </c>
      <c r="H15" s="2"/>
      <c r="I15" s="2"/>
      <c r="J15" s="10"/>
      <c r="L15" s="9"/>
      <c r="M15" s="9"/>
      <c r="N15" s="9"/>
      <c r="O15" s="9"/>
      <c r="P15" s="9"/>
      <c r="R15" s="7"/>
    </row>
    <row r="16" spans="2:18" s="8" customFormat="1" ht="11.25">
      <c r="B16" s="2" t="s">
        <v>127</v>
      </c>
      <c r="D16" s="122">
        <f>H7*D15</f>
        <v>51</v>
      </c>
      <c r="E16" s="11"/>
      <c r="F16" s="125">
        <f>F15*H7</f>
        <v>52.5</v>
      </c>
      <c r="H16" s="2"/>
      <c r="I16" s="2"/>
      <c r="J16" s="10"/>
      <c r="L16" s="9"/>
      <c r="M16" s="9"/>
      <c r="N16" s="9"/>
      <c r="O16" s="9"/>
      <c r="P16" s="9"/>
      <c r="R16" s="7"/>
    </row>
    <row r="17" spans="2:18" s="8" customFormat="1" ht="11.25">
      <c r="B17" s="2" t="s">
        <v>128</v>
      </c>
      <c r="D17" s="124">
        <f>D15-D16</f>
        <v>119</v>
      </c>
      <c r="E17" s="11"/>
      <c r="F17" s="126">
        <f>F15-F16</f>
        <v>122.5</v>
      </c>
      <c r="H17" s="2"/>
      <c r="I17" s="2"/>
      <c r="J17" s="10"/>
      <c r="L17" s="9"/>
      <c r="M17" s="9"/>
      <c r="N17" s="9"/>
      <c r="O17" s="9"/>
      <c r="P17" s="9"/>
      <c r="R17" s="7"/>
    </row>
    <row r="18" spans="2:18" s="8" customFormat="1" ht="11.25">
      <c r="B18" s="2"/>
      <c r="C18" s="124"/>
      <c r="D18" s="11"/>
      <c r="E18" s="126"/>
      <c r="F18" s="2"/>
      <c r="G18" s="2"/>
      <c r="H18" s="2"/>
      <c r="I18" s="2"/>
      <c r="J18" s="10"/>
      <c r="L18" s="9"/>
      <c r="M18" s="9"/>
      <c r="N18" s="9"/>
      <c r="O18" s="9"/>
      <c r="P18" s="9"/>
      <c r="R18" s="7"/>
    </row>
    <row r="19" spans="2:18" s="8" customFormat="1" ht="12" thickBot="1">
      <c r="B19" s="128" t="s">
        <v>42</v>
      </c>
      <c r="C19" s="110">
        <v>0</v>
      </c>
      <c r="D19" s="110">
        <v>1</v>
      </c>
      <c r="E19" s="110">
        <v>2</v>
      </c>
      <c r="F19" s="110">
        <v>3</v>
      </c>
      <c r="G19" s="110">
        <v>4</v>
      </c>
      <c r="H19" s="110">
        <v>5</v>
      </c>
      <c r="J19" s="10"/>
      <c r="L19" s="9"/>
      <c r="M19" s="9"/>
      <c r="N19" s="9"/>
      <c r="O19" s="9"/>
      <c r="P19" s="9"/>
      <c r="R19" s="7"/>
    </row>
    <row r="20" spans="2:18" s="8" customFormat="1" ht="11.25">
      <c r="B20" s="2" t="s">
        <v>39</v>
      </c>
      <c r="C20" s="124"/>
      <c r="D20" s="111">
        <f>$C$6</f>
        <v>200</v>
      </c>
      <c r="E20" s="111">
        <f>$C$6</f>
        <v>200</v>
      </c>
      <c r="F20" s="111">
        <f>$C$6</f>
        <v>200</v>
      </c>
      <c r="G20" s="111">
        <f>$C$6</f>
        <v>200</v>
      </c>
      <c r="H20" s="111">
        <v>0</v>
      </c>
      <c r="I20" s="2"/>
      <c r="J20" s="10"/>
      <c r="L20" s="9"/>
      <c r="M20" s="9"/>
      <c r="N20" s="9"/>
      <c r="O20" s="9"/>
      <c r="P20" s="9"/>
      <c r="R20" s="7"/>
    </row>
    <row r="21" spans="2:18" s="8" customFormat="1" ht="11.25">
      <c r="B21" s="2" t="s">
        <v>40</v>
      </c>
      <c r="C21" s="137">
        <f>C4</f>
        <v>500</v>
      </c>
      <c r="D21" s="112">
        <f>C21-$D12</f>
        <v>400</v>
      </c>
      <c r="E21" s="112">
        <f>D21-$D12</f>
        <v>300</v>
      </c>
      <c r="F21" s="112">
        <f>E21-$D12</f>
        <v>200</v>
      </c>
      <c r="G21" s="112">
        <f>F21-$D12</f>
        <v>100</v>
      </c>
      <c r="H21" s="112">
        <f>G21-$D12</f>
        <v>0</v>
      </c>
      <c r="I21" s="2"/>
      <c r="J21" s="10"/>
      <c r="L21" s="9"/>
      <c r="M21" s="9"/>
      <c r="N21" s="9"/>
      <c r="O21" s="9"/>
      <c r="P21" s="9"/>
      <c r="R21" s="7"/>
    </row>
    <row r="22" spans="2:18" s="8" customFormat="1" ht="11.25">
      <c r="B22" s="2" t="s">
        <v>129</v>
      </c>
      <c r="C22" s="136">
        <f aca="true" t="shared" si="0" ref="C22:H22">C20+C21</f>
        <v>500</v>
      </c>
      <c r="D22" s="136">
        <f t="shared" si="0"/>
        <v>600</v>
      </c>
      <c r="E22" s="136">
        <f t="shared" si="0"/>
        <v>500</v>
      </c>
      <c r="F22" s="136">
        <f t="shared" si="0"/>
        <v>400</v>
      </c>
      <c r="G22" s="136">
        <f t="shared" si="0"/>
        <v>300</v>
      </c>
      <c r="H22" s="136">
        <f t="shared" si="0"/>
        <v>0</v>
      </c>
      <c r="I22" s="2"/>
      <c r="J22" s="10"/>
      <c r="L22" s="9"/>
      <c r="M22" s="9"/>
      <c r="N22" s="9"/>
      <c r="O22" s="9"/>
      <c r="P22" s="9"/>
      <c r="R22" s="7"/>
    </row>
    <row r="23" spans="2:18" s="8" customFormat="1" ht="5.25" customHeight="1">
      <c r="B23" s="2"/>
      <c r="C23" s="136"/>
      <c r="D23" s="111"/>
      <c r="E23" s="126"/>
      <c r="F23" s="2"/>
      <c r="G23" s="2"/>
      <c r="H23" s="2"/>
      <c r="I23" s="2"/>
      <c r="J23" s="10"/>
      <c r="L23" s="9"/>
      <c r="M23" s="9"/>
      <c r="N23" s="9"/>
      <c r="O23" s="9"/>
      <c r="P23" s="9"/>
      <c r="R23" s="7"/>
    </row>
    <row r="24" spans="2:18" s="8" customFormat="1" ht="11.25">
      <c r="B24" s="2" t="s">
        <v>130</v>
      </c>
      <c r="C24" s="136">
        <f>H4</f>
        <v>500</v>
      </c>
      <c r="D24" s="111">
        <f>C24-$H$6</f>
        <v>500</v>
      </c>
      <c r="E24" s="111">
        <f>D24-$H$6</f>
        <v>500</v>
      </c>
      <c r="F24" s="111">
        <f>E24-$H$6</f>
        <v>500</v>
      </c>
      <c r="G24" s="111">
        <f>F24-$H$6</f>
        <v>500</v>
      </c>
      <c r="H24" s="111">
        <v>0</v>
      </c>
      <c r="I24" s="2"/>
      <c r="J24" s="10"/>
      <c r="L24" s="9"/>
      <c r="M24" s="9"/>
      <c r="N24" s="9"/>
      <c r="O24" s="9"/>
      <c r="P24" s="9"/>
      <c r="R24" s="7"/>
    </row>
    <row r="25" spans="2:18" s="8" customFormat="1" ht="11.25">
      <c r="B25" s="2" t="s">
        <v>131</v>
      </c>
      <c r="C25" s="137">
        <f>C21-C24</f>
        <v>0</v>
      </c>
      <c r="D25" s="112">
        <f>C25+$D$17</f>
        <v>119</v>
      </c>
      <c r="E25" s="112">
        <f>D25+$D$17</f>
        <v>238</v>
      </c>
      <c r="F25" s="112">
        <f>E25+$D$17</f>
        <v>357</v>
      </c>
      <c r="G25" s="112">
        <f>F25+$D$17</f>
        <v>476</v>
      </c>
      <c r="H25" s="112">
        <f>G25+$D$17</f>
        <v>595</v>
      </c>
      <c r="I25" s="2"/>
      <c r="J25" s="10"/>
      <c r="L25" s="9"/>
      <c r="M25" s="9"/>
      <c r="N25" s="9"/>
      <c r="O25" s="9"/>
      <c r="P25" s="9"/>
      <c r="R25" s="7"/>
    </row>
    <row r="26" spans="2:18" s="8" customFormat="1" ht="12" customHeight="1">
      <c r="B26" s="2" t="s">
        <v>132</v>
      </c>
      <c r="C26" s="136">
        <f aca="true" t="shared" si="1" ref="C26:H26">C24+C25</f>
        <v>500</v>
      </c>
      <c r="D26" s="136">
        <f t="shared" si="1"/>
        <v>619</v>
      </c>
      <c r="E26" s="136">
        <f t="shared" si="1"/>
        <v>738</v>
      </c>
      <c r="F26" s="136">
        <f t="shared" si="1"/>
        <v>857</v>
      </c>
      <c r="G26" s="136">
        <f t="shared" si="1"/>
        <v>976</v>
      </c>
      <c r="H26" s="136">
        <f t="shared" si="1"/>
        <v>595</v>
      </c>
      <c r="I26" s="2"/>
      <c r="J26" s="10"/>
      <c r="L26" s="9"/>
      <c r="M26" s="9"/>
      <c r="N26" s="9"/>
      <c r="O26" s="9"/>
      <c r="P26" s="9"/>
      <c r="R26" s="7"/>
    </row>
    <row r="27" spans="2:18" s="8" customFormat="1" ht="12" customHeight="1">
      <c r="B27" s="111" t="s">
        <v>133</v>
      </c>
      <c r="C27" s="136">
        <f aca="true" t="shared" si="2" ref="C27:H27">C26-C22</f>
        <v>0</v>
      </c>
      <c r="D27" s="136">
        <f t="shared" si="2"/>
        <v>19</v>
      </c>
      <c r="E27" s="136">
        <f t="shared" si="2"/>
        <v>238</v>
      </c>
      <c r="F27" s="136">
        <f t="shared" si="2"/>
        <v>457</v>
      </c>
      <c r="G27" s="136">
        <f t="shared" si="2"/>
        <v>676</v>
      </c>
      <c r="H27" s="136">
        <f t="shared" si="2"/>
        <v>595</v>
      </c>
      <c r="I27" s="2"/>
      <c r="J27" s="10"/>
      <c r="L27" s="9"/>
      <c r="M27" s="9"/>
      <c r="N27" s="9"/>
      <c r="O27" s="9"/>
      <c r="P27" s="9"/>
      <c r="R27" s="7"/>
    </row>
    <row r="28" spans="2:18" s="8" customFormat="1" ht="11.25">
      <c r="B28" s="2"/>
      <c r="C28" s="124"/>
      <c r="D28" s="11"/>
      <c r="E28" s="126"/>
      <c r="F28" s="2"/>
      <c r="G28" s="2"/>
      <c r="H28" s="2"/>
      <c r="I28" s="2"/>
      <c r="J28" s="10"/>
      <c r="L28" s="9"/>
      <c r="M28" s="9"/>
      <c r="N28" s="9"/>
      <c r="O28" s="9"/>
      <c r="P28" s="9"/>
      <c r="R28" s="7"/>
    </row>
    <row r="29" spans="2:18" s="8" customFormat="1" ht="12" thickBot="1">
      <c r="B29" s="128" t="s">
        <v>134</v>
      </c>
      <c r="C29" s="110">
        <v>0</v>
      </c>
      <c r="D29" s="110">
        <v>1</v>
      </c>
      <c r="E29" s="110">
        <v>2</v>
      </c>
      <c r="F29" s="110">
        <v>3</v>
      </c>
      <c r="G29" s="110">
        <v>4</v>
      </c>
      <c r="H29" s="110">
        <v>5</v>
      </c>
      <c r="J29" s="10"/>
      <c r="L29" s="9"/>
      <c r="M29" s="9"/>
      <c r="N29" s="9"/>
      <c r="O29" s="9"/>
      <c r="P29" s="9"/>
      <c r="R29" s="7"/>
    </row>
    <row r="30" spans="2:18" s="8" customFormat="1" ht="11.25">
      <c r="B30" s="2" t="s">
        <v>136</v>
      </c>
      <c r="C30" s="111">
        <f>-C22</f>
        <v>-500</v>
      </c>
      <c r="D30" s="111">
        <f>C22-D22</f>
        <v>-100</v>
      </c>
      <c r="E30" s="111">
        <f>D22-E22</f>
        <v>100</v>
      </c>
      <c r="F30" s="111">
        <f>E22-F22</f>
        <v>100</v>
      </c>
      <c r="G30" s="111">
        <f>F22-G22</f>
        <v>100</v>
      </c>
      <c r="H30" s="111">
        <f>G22-H22</f>
        <v>300</v>
      </c>
      <c r="J30" s="10"/>
      <c r="L30" s="9"/>
      <c r="M30" s="9"/>
      <c r="N30" s="9"/>
      <c r="O30" s="9"/>
      <c r="P30" s="9"/>
      <c r="R30" s="7"/>
    </row>
    <row r="31" spans="2:18" s="8" customFormat="1" ht="11.25">
      <c r="B31" s="2" t="s">
        <v>135</v>
      </c>
      <c r="C31" s="111">
        <f>C24</f>
        <v>500</v>
      </c>
      <c r="D31" s="111">
        <f>D24-C24</f>
        <v>0</v>
      </c>
      <c r="E31" s="111">
        <f>E24-D24</f>
        <v>0</v>
      </c>
      <c r="F31" s="111">
        <f>F24-E24</f>
        <v>0</v>
      </c>
      <c r="G31" s="111">
        <f>G24-F24</f>
        <v>0</v>
      </c>
      <c r="H31" s="111">
        <f>H24-G24</f>
        <v>-500</v>
      </c>
      <c r="I31" s="105" t="s">
        <v>3</v>
      </c>
      <c r="J31" s="10"/>
      <c r="L31" s="9"/>
      <c r="M31" s="9"/>
      <c r="N31" s="9"/>
      <c r="O31" s="9"/>
      <c r="P31" s="9"/>
      <c r="R31" s="7"/>
    </row>
    <row r="32" spans="2:18" s="8" customFormat="1" ht="11.25">
      <c r="B32" s="2" t="s">
        <v>61</v>
      </c>
      <c r="C32" s="112"/>
      <c r="D32" s="112">
        <f>$D$17</f>
        <v>119</v>
      </c>
      <c r="E32" s="112">
        <f>$D$17</f>
        <v>119</v>
      </c>
      <c r="F32" s="112">
        <f>$D$17</f>
        <v>119</v>
      </c>
      <c r="G32" s="112">
        <f>$D$17</f>
        <v>119</v>
      </c>
      <c r="H32" s="112">
        <f>$D$17</f>
        <v>119</v>
      </c>
      <c r="I32" s="2"/>
      <c r="J32" s="10"/>
      <c r="L32" s="9"/>
      <c r="M32" s="9"/>
      <c r="N32" s="9"/>
      <c r="O32" s="9"/>
      <c r="P32" s="9"/>
      <c r="R32" s="7"/>
    </row>
    <row r="33" spans="2:18" s="8" customFormat="1" ht="11.25">
      <c r="B33" s="10" t="s">
        <v>138</v>
      </c>
      <c r="C33" s="111">
        <f aca="true" t="shared" si="3" ref="C33:H33">C30+C31+C32</f>
        <v>0</v>
      </c>
      <c r="D33" s="111">
        <f t="shared" si="3"/>
        <v>19</v>
      </c>
      <c r="E33" s="111">
        <f t="shared" si="3"/>
        <v>219</v>
      </c>
      <c r="F33" s="111">
        <f t="shared" si="3"/>
        <v>219</v>
      </c>
      <c r="G33" s="111">
        <f t="shared" si="3"/>
        <v>219</v>
      </c>
      <c r="H33" s="111">
        <f t="shared" si="3"/>
        <v>-81</v>
      </c>
      <c r="I33" s="105" t="s">
        <v>4</v>
      </c>
      <c r="J33" s="10"/>
      <c r="L33" s="9"/>
      <c r="M33" s="9"/>
      <c r="N33" s="9"/>
      <c r="O33" s="9"/>
      <c r="P33" s="9"/>
      <c r="R33" s="7"/>
    </row>
    <row r="34" spans="2:18" s="8" customFormat="1" ht="11.25">
      <c r="B34" s="45" t="s">
        <v>137</v>
      </c>
      <c r="C34" s="153">
        <f>NPV(H8,D33:H33)</f>
        <v>462.08772376452174</v>
      </c>
      <c r="D34" s="2"/>
      <c r="E34" s="2"/>
      <c r="F34" s="2"/>
      <c r="G34" s="111"/>
      <c r="H34" s="114"/>
      <c r="J34" s="10"/>
      <c r="L34" s="9"/>
      <c r="M34" s="9"/>
      <c r="N34" s="9"/>
      <c r="O34" s="9"/>
      <c r="P34" s="9"/>
      <c r="R34" s="7"/>
    </row>
    <row r="35" spans="2:18" s="8" customFormat="1" ht="11.25">
      <c r="B35" s="45"/>
      <c r="C35" s="113"/>
      <c r="D35" s="111"/>
      <c r="E35" s="111"/>
      <c r="F35" s="111"/>
      <c r="G35" s="111"/>
      <c r="H35" s="111"/>
      <c r="I35" s="2"/>
      <c r="J35" s="10"/>
      <c r="L35" s="9"/>
      <c r="M35" s="9"/>
      <c r="N35" s="9"/>
      <c r="O35" s="9"/>
      <c r="P35" s="9"/>
      <c r="R35" s="7"/>
    </row>
    <row r="36" spans="2:18" s="8" customFormat="1" ht="12" thickBot="1">
      <c r="B36" s="128" t="s">
        <v>145</v>
      </c>
      <c r="J36" s="10"/>
      <c r="L36" s="9"/>
      <c r="M36" s="9"/>
      <c r="N36" s="9"/>
      <c r="O36" s="9"/>
      <c r="P36" s="9"/>
      <c r="R36" s="7"/>
    </row>
    <row r="37" spans="2:18" s="8" customFormat="1" ht="11.25">
      <c r="B37" s="134" t="s">
        <v>75</v>
      </c>
      <c r="C37" s="111"/>
      <c r="D37" s="118">
        <f>-D20</f>
        <v>-200</v>
      </c>
      <c r="E37" s="118">
        <f>D20-E20</f>
        <v>0</v>
      </c>
      <c r="F37" s="118">
        <f>E20-F20</f>
        <v>0</v>
      </c>
      <c r="G37" s="118">
        <f>F20-G20</f>
        <v>0</v>
      </c>
      <c r="H37" s="118">
        <f>G20-H20</f>
        <v>200</v>
      </c>
      <c r="I37" s="105" t="s">
        <v>5</v>
      </c>
      <c r="J37" s="10"/>
      <c r="L37" s="9"/>
      <c r="M37" s="9"/>
      <c r="N37" s="9"/>
      <c r="O37" s="9"/>
      <c r="P37" s="9"/>
      <c r="R37" s="7"/>
    </row>
    <row r="38" spans="2:18" s="8" customFormat="1" ht="11.25">
      <c r="B38" s="134" t="s">
        <v>147</v>
      </c>
      <c r="C38" s="112">
        <v>0</v>
      </c>
      <c r="D38" s="138">
        <f>$F$17</f>
        <v>122.5</v>
      </c>
      <c r="E38" s="138">
        <f>$F$17</f>
        <v>122.5</v>
      </c>
      <c r="F38" s="138">
        <f>$F$17</f>
        <v>122.5</v>
      </c>
      <c r="G38" s="138">
        <f>$F$17</f>
        <v>122.5</v>
      </c>
      <c r="H38" s="138">
        <f>$F$17</f>
        <v>122.5</v>
      </c>
      <c r="I38" s="105"/>
      <c r="J38" s="10"/>
      <c r="L38" s="9"/>
      <c r="M38" s="9"/>
      <c r="N38" s="9"/>
      <c r="O38" s="9"/>
      <c r="P38" s="9"/>
      <c r="R38" s="7"/>
    </row>
    <row r="39" spans="2:18" s="8" customFormat="1" ht="11.25">
      <c r="B39" s="57" t="s">
        <v>146</v>
      </c>
      <c r="C39" s="118">
        <f aca="true" t="shared" si="4" ref="C39:H39">C37+C38</f>
        <v>0</v>
      </c>
      <c r="D39" s="118">
        <f t="shared" si="4"/>
        <v>-77.5</v>
      </c>
      <c r="E39" s="118">
        <f t="shared" si="4"/>
        <v>122.5</v>
      </c>
      <c r="F39" s="118">
        <f t="shared" si="4"/>
        <v>122.5</v>
      </c>
      <c r="G39" s="118">
        <f t="shared" si="4"/>
        <v>122.5</v>
      </c>
      <c r="H39" s="118">
        <f t="shared" si="4"/>
        <v>322.5</v>
      </c>
      <c r="I39" s="105" t="s">
        <v>6</v>
      </c>
      <c r="J39" s="10"/>
      <c r="L39" s="9"/>
      <c r="M39" s="9"/>
      <c r="N39" s="9"/>
      <c r="O39" s="9"/>
      <c r="P39" s="9"/>
      <c r="R39" s="7"/>
    </row>
    <row r="40" spans="2:18" s="8" customFormat="1" ht="11.25">
      <c r="B40" s="45" t="s">
        <v>137</v>
      </c>
      <c r="C40" s="153">
        <f>NPV(H8,D39:H39)</f>
        <v>406.73746204618396</v>
      </c>
      <c r="D40" s="113"/>
      <c r="E40" s="2"/>
      <c r="F40" s="2"/>
      <c r="G40" s="111"/>
      <c r="H40" s="114"/>
      <c r="I40" s="105" t="s">
        <v>19</v>
      </c>
      <c r="J40" s="10"/>
      <c r="L40" s="9"/>
      <c r="M40" s="9"/>
      <c r="N40" s="9"/>
      <c r="O40" s="9"/>
      <c r="P40" s="9"/>
      <c r="R40" s="7"/>
    </row>
    <row r="41" spans="2:18" s="8" customFormat="1" ht="11.25">
      <c r="B41" s="113" t="s">
        <v>139</v>
      </c>
      <c r="C41" s="153">
        <f>C34-C40</f>
        <v>55.35026171833778</v>
      </c>
      <c r="D41" s="2" t="s">
        <v>37</v>
      </c>
      <c r="E41" s="2"/>
      <c r="F41" s="2"/>
      <c r="G41" s="111"/>
      <c r="H41" s="114"/>
      <c r="I41" s="2"/>
      <c r="J41" s="10"/>
      <c r="L41" s="9"/>
      <c r="M41" s="9"/>
      <c r="N41" s="9"/>
      <c r="O41" s="9"/>
      <c r="P41" s="9"/>
      <c r="R41" s="7"/>
    </row>
    <row r="42" spans="2:18" s="8" customFormat="1" ht="11.25">
      <c r="B42" s="45"/>
      <c r="C42" s="119"/>
      <c r="D42" s="120"/>
      <c r="E42" s="120"/>
      <c r="F42" s="120"/>
      <c r="G42" s="120"/>
      <c r="H42" s="120"/>
      <c r="I42" s="2"/>
      <c r="J42" s="10"/>
      <c r="L42" s="9"/>
      <c r="M42" s="9"/>
      <c r="N42" s="9"/>
      <c r="O42" s="9"/>
      <c r="P42" s="9"/>
      <c r="R42" s="7"/>
    </row>
    <row r="43" spans="2:18" s="8" customFormat="1" ht="12" thickBot="1">
      <c r="B43" s="128" t="s">
        <v>140</v>
      </c>
      <c r="C43" s="117"/>
      <c r="D43" s="127"/>
      <c r="E43" s="127"/>
      <c r="F43" s="127"/>
      <c r="G43" s="127"/>
      <c r="H43" s="127"/>
      <c r="I43" s="105" t="s">
        <v>20</v>
      </c>
      <c r="J43" s="10"/>
      <c r="L43" s="9"/>
      <c r="M43" s="9"/>
      <c r="N43" s="9"/>
      <c r="O43" s="9"/>
      <c r="P43" s="9"/>
      <c r="R43" s="7"/>
    </row>
    <row r="44" spans="2:18" s="8" customFormat="1" ht="11.25">
      <c r="B44" s="10" t="s">
        <v>36</v>
      </c>
      <c r="C44" s="104">
        <v>0</v>
      </c>
      <c r="D44" s="104">
        <v>1</v>
      </c>
      <c r="E44" s="104">
        <v>2</v>
      </c>
      <c r="F44" s="104">
        <v>3</v>
      </c>
      <c r="G44" s="104">
        <v>4</v>
      </c>
      <c r="H44" s="104">
        <v>5</v>
      </c>
      <c r="J44" s="10"/>
      <c r="L44" s="9"/>
      <c r="R44" s="7"/>
    </row>
    <row r="45" spans="2:18" s="8" customFormat="1" ht="11.25">
      <c r="B45" s="5" t="s">
        <v>141</v>
      </c>
      <c r="C45" s="2"/>
      <c r="D45" s="106">
        <f>C$4/C$5*H$7</f>
        <v>30</v>
      </c>
      <c r="E45" s="107">
        <f aca="true" t="shared" si="5" ref="E45:H46">D45</f>
        <v>30</v>
      </c>
      <c r="F45" s="107">
        <f t="shared" si="5"/>
        <v>30</v>
      </c>
      <c r="G45" s="107">
        <f t="shared" si="5"/>
        <v>30</v>
      </c>
      <c r="H45" s="107">
        <f t="shared" si="5"/>
        <v>30</v>
      </c>
      <c r="I45" s="2"/>
      <c r="J45" s="108"/>
      <c r="K45" s="9"/>
      <c r="L45" s="9"/>
      <c r="R45" s="7"/>
    </row>
    <row r="46" spans="2:18" s="8" customFormat="1" ht="11.25">
      <c r="B46" s="5" t="s">
        <v>142</v>
      </c>
      <c r="C46" s="2"/>
      <c r="D46" s="106">
        <f>-H$5*H$4*(1-H$7)</f>
        <v>-21</v>
      </c>
      <c r="E46" s="107">
        <f t="shared" si="5"/>
        <v>-21</v>
      </c>
      <c r="F46" s="107">
        <f t="shared" si="5"/>
        <v>-21</v>
      </c>
      <c r="G46" s="107">
        <f t="shared" si="5"/>
        <v>-21</v>
      </c>
      <c r="H46" s="107">
        <f t="shared" si="5"/>
        <v>-21</v>
      </c>
      <c r="I46" s="2"/>
      <c r="J46" s="108"/>
      <c r="K46" s="9"/>
      <c r="L46" s="9"/>
      <c r="M46" s="9"/>
      <c r="N46" s="9"/>
      <c r="O46" s="9"/>
      <c r="P46" s="9"/>
      <c r="R46" s="7"/>
    </row>
    <row r="47" spans="2:18" s="8" customFormat="1" ht="11.25">
      <c r="B47" s="2" t="s">
        <v>143</v>
      </c>
      <c r="C47" s="33"/>
      <c r="D47" s="35"/>
      <c r="E47" s="35"/>
      <c r="F47" s="35"/>
      <c r="G47" s="35"/>
      <c r="H47" s="35">
        <f>-H4</f>
        <v>-500</v>
      </c>
      <c r="I47" s="2"/>
      <c r="J47" s="108"/>
      <c r="K47" s="9"/>
      <c r="L47" s="9"/>
      <c r="M47" s="9"/>
      <c r="N47" s="9"/>
      <c r="O47" s="9"/>
      <c r="P47" s="9"/>
      <c r="R47" s="7"/>
    </row>
    <row r="48" spans="2:18" s="8" customFormat="1" ht="11.25">
      <c r="B48" s="2"/>
      <c r="C48" s="107">
        <f aca="true" t="shared" si="6" ref="C48:H48">SUM(C45:C47)</f>
        <v>0</v>
      </c>
      <c r="D48" s="107">
        <f t="shared" si="6"/>
        <v>9</v>
      </c>
      <c r="E48" s="107">
        <f t="shared" si="6"/>
        <v>9</v>
      </c>
      <c r="F48" s="107">
        <f t="shared" si="6"/>
        <v>9</v>
      </c>
      <c r="G48" s="107">
        <f t="shared" si="6"/>
        <v>9</v>
      </c>
      <c r="H48" s="107">
        <f t="shared" si="6"/>
        <v>-491</v>
      </c>
      <c r="I48" s="105" t="s">
        <v>21</v>
      </c>
      <c r="J48" s="108"/>
      <c r="K48" s="26"/>
      <c r="L48" s="26"/>
      <c r="M48" s="26"/>
      <c r="R48" s="7"/>
    </row>
    <row r="49" spans="2:18" s="8" customFormat="1" ht="11.25">
      <c r="B49" s="45" t="s">
        <v>137</v>
      </c>
      <c r="C49" s="153">
        <f>NPV(H8,D48:H48)</f>
        <v>-276.3435806049014</v>
      </c>
      <c r="D49" s="116"/>
      <c r="E49" s="2"/>
      <c r="F49" s="2"/>
      <c r="G49" s="111"/>
      <c r="H49" s="114"/>
      <c r="I49" s="2"/>
      <c r="J49" s="108"/>
      <c r="L49" s="9"/>
      <c r="M49" s="9"/>
      <c r="N49" s="9"/>
      <c r="O49" s="9"/>
      <c r="P49" s="9"/>
      <c r="R49" s="7"/>
    </row>
    <row r="50" spans="2:18" s="8" customFormat="1" ht="11.25">
      <c r="B50" s="2"/>
      <c r="C50" s="2"/>
      <c r="D50" s="2"/>
      <c r="E50" s="2"/>
      <c r="F50" s="2"/>
      <c r="G50" s="2"/>
      <c r="H50" s="2"/>
      <c r="I50" s="2"/>
      <c r="J50" s="108"/>
      <c r="L50" s="9"/>
      <c r="M50" s="9"/>
      <c r="N50" s="9"/>
      <c r="O50" s="9"/>
      <c r="P50" s="9"/>
      <c r="R50" s="7"/>
    </row>
    <row r="51" spans="2:18" s="8" customFormat="1" ht="11.25">
      <c r="B51" s="10" t="s">
        <v>41</v>
      </c>
      <c r="C51" s="104">
        <v>0</v>
      </c>
      <c r="D51" s="104">
        <v>1</v>
      </c>
      <c r="E51" s="104">
        <v>2</v>
      </c>
      <c r="F51" s="104">
        <v>3</v>
      </c>
      <c r="G51" s="104">
        <v>4</v>
      </c>
      <c r="H51" s="104">
        <v>5</v>
      </c>
      <c r="I51" s="2"/>
      <c r="J51" s="108"/>
      <c r="L51" s="9"/>
      <c r="R51" s="7"/>
    </row>
    <row r="52" spans="2:18" s="8" customFormat="1" ht="11.25">
      <c r="B52" s="4" t="s">
        <v>144</v>
      </c>
      <c r="C52" s="2"/>
      <c r="D52" s="115">
        <f>-C$7*(1-H$7)</f>
        <v>-87.5</v>
      </c>
      <c r="E52" s="7">
        <f>D52</f>
        <v>-87.5</v>
      </c>
      <c r="F52" s="7">
        <f>E52</f>
        <v>-87.5</v>
      </c>
      <c r="G52" s="7">
        <f>F52</f>
        <v>-87.5</v>
      </c>
      <c r="H52" s="7">
        <f>G52</f>
        <v>-87.5</v>
      </c>
      <c r="I52" s="105" t="s">
        <v>21</v>
      </c>
      <c r="J52" s="108"/>
      <c r="L52" s="9"/>
      <c r="R52" s="7"/>
    </row>
    <row r="53" spans="2:18" s="8" customFormat="1" ht="11.25">
      <c r="B53" s="45" t="s">
        <v>137</v>
      </c>
      <c r="C53" s="153">
        <f>NPV(H$8,D52:H52)</f>
        <v>-331.69384232323915</v>
      </c>
      <c r="D53" s="109"/>
      <c r="E53" s="2"/>
      <c r="F53" s="2"/>
      <c r="G53" s="2"/>
      <c r="H53" s="2"/>
      <c r="I53" s="2"/>
      <c r="J53" s="108"/>
      <c r="K53" s="9"/>
      <c r="L53" s="9"/>
      <c r="R53" s="7"/>
    </row>
    <row r="54" spans="2:18" s="8" customFormat="1" ht="11.25">
      <c r="B54" s="129" t="s">
        <v>139</v>
      </c>
      <c r="C54" s="153">
        <f>C49-C53</f>
        <v>55.35026171833778</v>
      </c>
      <c r="D54" s="2" t="s">
        <v>37</v>
      </c>
      <c r="E54" s="2"/>
      <c r="F54" s="2"/>
      <c r="G54" s="120"/>
      <c r="H54" s="120"/>
      <c r="I54" s="105" t="s">
        <v>22</v>
      </c>
      <c r="J54" s="108"/>
      <c r="K54" s="9"/>
      <c r="L54" s="9"/>
      <c r="R54" s="7"/>
    </row>
    <row r="55" spans="2:18" s="8" customFormat="1" ht="11.25">
      <c r="B55" s="45"/>
      <c r="C55" s="119"/>
      <c r="D55" s="109"/>
      <c r="E55" s="2"/>
      <c r="F55" s="2"/>
      <c r="G55" s="2"/>
      <c r="H55" s="2"/>
      <c r="I55" s="2"/>
      <c r="J55" s="108"/>
      <c r="K55" s="9"/>
      <c r="L55" s="9"/>
      <c r="R55" s="7"/>
    </row>
    <row r="56" spans="2:18" s="8" customFormat="1" ht="11.25">
      <c r="B56" s="10"/>
      <c r="C56" s="2"/>
      <c r="D56" s="2"/>
      <c r="E56" s="2"/>
      <c r="F56" s="2"/>
      <c r="G56" s="2"/>
      <c r="H56" s="2"/>
      <c r="I56" s="2"/>
      <c r="J56" s="10"/>
      <c r="L56" s="9"/>
      <c r="R56" s="7"/>
    </row>
    <row r="57" spans="2:18" s="8" customFormat="1" ht="11.25">
      <c r="B57" s="4"/>
      <c r="C57" s="2"/>
      <c r="D57" s="2"/>
      <c r="E57" s="2"/>
      <c r="F57" s="2"/>
      <c r="G57" s="2"/>
      <c r="H57" s="2"/>
      <c r="I57" s="2"/>
      <c r="J57" s="10"/>
      <c r="L57" s="9"/>
      <c r="R57" s="7"/>
    </row>
    <row r="58" spans="2:18" s="8" customFormat="1" ht="11.25">
      <c r="B58" s="4"/>
      <c r="C58" s="2"/>
      <c r="D58" s="2"/>
      <c r="E58" s="2"/>
      <c r="F58" s="2"/>
      <c r="G58" s="2"/>
      <c r="H58" s="2"/>
      <c r="I58" s="2"/>
      <c r="J58" s="10"/>
      <c r="L58" s="9"/>
      <c r="R58" s="7"/>
    </row>
    <row r="61" ht="11.25">
      <c r="B61" s="4"/>
    </row>
    <row r="63" ht="11.25">
      <c r="B63" s="4"/>
    </row>
    <row r="65" ht="11.25">
      <c r="B65" s="4"/>
    </row>
    <row r="67" ht="11.25">
      <c r="B67" s="5"/>
    </row>
  </sheetData>
  <sheetProtection/>
  <printOptions headings="1" horizontalCentered="1" verticalCentered="1"/>
  <pageMargins left="0.7480314960629921" right="0.7480314960629921" top="0.6692913385826772" bottom="0.35433070866141736" header="0.5118110236220472" footer="0.2755905511811024"/>
  <pageSetup horizontalDpi="200" verticalDpi="200" orientation="portrait" paperSize="9" r:id="rId2"/>
  <headerFooter alignWithMargins="0">
    <oddFooter>&amp;R© E.M. Abascal</oddFooter>
  </headerFooter>
  <ignoredErrors>
    <ignoredError sqref="I54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6"/>
  <sheetViews>
    <sheetView zoomScale="160" zoomScaleNormal="160" zoomScalePageLayoutView="0" workbookViewId="0" topLeftCell="A1">
      <selection activeCell="B7" sqref="B7"/>
    </sheetView>
  </sheetViews>
  <sheetFormatPr defaultColWidth="9.140625" defaultRowHeight="12.75"/>
  <sheetData>
    <row r="2" s="152" customFormat="1" ht="26.25" customHeight="1">
      <c r="B2" s="152" t="s">
        <v>111</v>
      </c>
    </row>
    <row r="3" s="152" customFormat="1" ht="26.25" customHeight="1">
      <c r="B3" s="152" t="s">
        <v>113</v>
      </c>
    </row>
    <row r="4" s="152" customFormat="1" ht="26.25" customHeight="1"/>
    <row r="5" s="152" customFormat="1" ht="26.25" customHeight="1">
      <c r="B5" s="152" t="s">
        <v>112</v>
      </c>
    </row>
    <row r="6" s="152" customFormat="1" ht="26.25" customHeight="1">
      <c r="B6" s="152" t="s">
        <v>114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3"/>
  <sheetViews>
    <sheetView view="pageBreakPreview" zoomScale="160" zoomScaleNormal="160" zoomScaleSheetLayoutView="160" zoomScalePageLayoutView="0" workbookViewId="0" topLeftCell="A1">
      <selection activeCell="I24" sqref="I24"/>
    </sheetView>
  </sheetViews>
  <sheetFormatPr defaultColWidth="11.57421875" defaultRowHeight="12.75"/>
  <cols>
    <col min="1" max="1" width="2.57421875" style="60" customWidth="1"/>
    <col min="2" max="2" width="22.8515625" style="2" customWidth="1"/>
    <col min="3" max="3" width="7.140625" style="2" customWidth="1"/>
    <col min="4" max="6" width="8.57421875" style="2" customWidth="1"/>
    <col min="7" max="7" width="7.8515625" style="3" customWidth="1"/>
    <col min="8" max="8" width="8.421875" style="11" customWidth="1"/>
    <col min="9" max="9" width="12.57421875" style="2" customWidth="1"/>
    <col min="10" max="10" width="12.140625" style="2" customWidth="1"/>
    <col min="11" max="12" width="7.57421875" style="2" customWidth="1"/>
    <col min="13" max="16384" width="11.57421875" style="2" customWidth="1"/>
  </cols>
  <sheetData>
    <row r="1" ht="15">
      <c r="D1" s="1" t="s">
        <v>43</v>
      </c>
    </row>
    <row r="3" spans="2:9" ht="12" thickBot="1">
      <c r="B3" s="13" t="s">
        <v>44</v>
      </c>
      <c r="C3" s="14"/>
      <c r="D3" s="15">
        <v>1</v>
      </c>
      <c r="E3" s="15">
        <v>2</v>
      </c>
      <c r="F3" s="15">
        <v>3</v>
      </c>
      <c r="G3" s="87" t="s">
        <v>51</v>
      </c>
      <c r="H3" s="93" t="s">
        <v>50</v>
      </c>
      <c r="I3" s="17"/>
    </row>
    <row r="4" spans="2:10" ht="11.25">
      <c r="B4" s="2" t="s">
        <v>45</v>
      </c>
      <c r="C4" s="18"/>
      <c r="D4" s="148">
        <f>H4</f>
        <v>60000</v>
      </c>
      <c r="E4" s="20">
        <f>D4</f>
        <v>60000</v>
      </c>
      <c r="F4" s="20">
        <f>E4</f>
        <v>60000</v>
      </c>
      <c r="G4" s="21" t="s">
        <v>2</v>
      </c>
      <c r="H4" s="94">
        <v>60000</v>
      </c>
      <c r="I4" s="17"/>
      <c r="J4" s="17"/>
    </row>
    <row r="5" spans="2:10" ht="11.25">
      <c r="B5" s="2" t="s">
        <v>46</v>
      </c>
      <c r="C5" s="18"/>
      <c r="D5" s="148">
        <f>H5</f>
        <v>10</v>
      </c>
      <c r="E5" s="20">
        <f>D5*(1+$H$7)</f>
        <v>10</v>
      </c>
      <c r="F5" s="20">
        <f>E5*(1+$H$7)</f>
        <v>10</v>
      </c>
      <c r="G5" s="22"/>
      <c r="H5" s="94">
        <v>10</v>
      </c>
      <c r="I5" s="17"/>
      <c r="J5" s="17"/>
    </row>
    <row r="6" spans="2:10" ht="11.25">
      <c r="B6" s="2" t="s">
        <v>47</v>
      </c>
      <c r="C6" s="17"/>
      <c r="D6" s="61">
        <f>H6</f>
        <v>8.5</v>
      </c>
      <c r="E6" s="23">
        <f>D6*(1+$H$7)</f>
        <v>8.5</v>
      </c>
      <c r="F6" s="23">
        <f>E6*(1+$H$7)</f>
        <v>8.5</v>
      </c>
      <c r="G6" s="24"/>
      <c r="H6" s="95">
        <v>8.5</v>
      </c>
      <c r="I6" s="17"/>
      <c r="J6" s="17"/>
    </row>
    <row r="7" spans="2:10" ht="11.25">
      <c r="B7" s="2" t="s">
        <v>48</v>
      </c>
      <c r="C7" s="17"/>
      <c r="D7" s="10"/>
      <c r="E7" s="23"/>
      <c r="F7" s="23"/>
      <c r="G7" s="24"/>
      <c r="H7" s="88">
        <v>0</v>
      </c>
      <c r="I7" s="17"/>
      <c r="J7" s="17"/>
    </row>
    <row r="8" spans="7:8" ht="11.25">
      <c r="G8" s="2"/>
      <c r="H8" s="2"/>
    </row>
    <row r="9" spans="1:8" ht="18.75" customHeight="1" thickBot="1">
      <c r="A9" s="47"/>
      <c r="B9" s="25" t="s">
        <v>52</v>
      </c>
      <c r="C9" s="25"/>
      <c r="D9" s="15">
        <v>1</v>
      </c>
      <c r="E9" s="15">
        <v>2</v>
      </c>
      <c r="F9" s="15">
        <v>3</v>
      </c>
      <c r="G9" s="26"/>
      <c r="H9" s="12"/>
    </row>
    <row r="10" spans="2:8" ht="11.25">
      <c r="B10" s="2" t="s">
        <v>53</v>
      </c>
      <c r="C10" s="18"/>
      <c r="D10" s="20"/>
      <c r="E10" s="20"/>
      <c r="F10" s="20"/>
      <c r="G10" s="21"/>
      <c r="H10" s="12"/>
    </row>
    <row r="11" spans="2:7" ht="11.25">
      <c r="B11" s="2" t="s">
        <v>54</v>
      </c>
      <c r="C11" s="17"/>
      <c r="D11" s="28"/>
      <c r="E11" s="28"/>
      <c r="F11" s="28"/>
      <c r="G11" s="22"/>
    </row>
    <row r="12" spans="2:7" ht="11.25">
      <c r="B12" s="2" t="s">
        <v>55</v>
      </c>
      <c r="C12" s="18"/>
      <c r="D12" s="20"/>
      <c r="E12" s="20"/>
      <c r="F12" s="20"/>
      <c r="G12" s="22"/>
    </row>
    <row r="13" spans="2:8" ht="11.25">
      <c r="B13" s="2" t="s">
        <v>56</v>
      </c>
      <c r="C13" s="17"/>
      <c r="D13" s="149"/>
      <c r="E13" s="33"/>
      <c r="F13" s="33"/>
      <c r="G13" s="26"/>
      <c r="H13" s="96">
        <v>10</v>
      </c>
    </row>
    <row r="14" spans="2:9" ht="11.25">
      <c r="B14" s="31" t="s">
        <v>0</v>
      </c>
      <c r="C14" s="32"/>
      <c r="D14" s="20"/>
      <c r="E14" s="20"/>
      <c r="F14" s="20"/>
      <c r="G14" s="22"/>
      <c r="I14" s="29"/>
    </row>
    <row r="15" spans="2:9" ht="11.25">
      <c r="B15" s="2" t="s">
        <v>57</v>
      </c>
      <c r="C15" s="17"/>
      <c r="D15" s="33"/>
      <c r="E15" s="33"/>
      <c r="F15" s="33"/>
      <c r="H15" s="88">
        <v>0.2</v>
      </c>
      <c r="I15" s="29"/>
    </row>
    <row r="16" spans="2:9" ht="11.25">
      <c r="B16" s="10" t="s">
        <v>16</v>
      </c>
      <c r="C16" s="34"/>
      <c r="D16" s="20"/>
      <c r="E16" s="20"/>
      <c r="F16" s="20"/>
      <c r="G16" s="22"/>
      <c r="I16" s="29"/>
    </row>
    <row r="17" spans="2:9" ht="11.25">
      <c r="B17" s="2" t="s">
        <v>58</v>
      </c>
      <c r="C17" s="17"/>
      <c r="D17" s="35"/>
      <c r="E17" s="35"/>
      <c r="F17" s="35"/>
      <c r="H17" s="88">
        <v>0</v>
      </c>
      <c r="I17" s="29"/>
    </row>
    <row r="18" spans="2:9" ht="11.25">
      <c r="B18" s="2" t="s">
        <v>59</v>
      </c>
      <c r="C18" s="17"/>
      <c r="D18" s="20"/>
      <c r="E18" s="20"/>
      <c r="F18" s="20"/>
      <c r="G18" s="22"/>
      <c r="I18" s="29"/>
    </row>
    <row r="19" spans="2:9" ht="11.25">
      <c r="B19" s="2" t="s">
        <v>60</v>
      </c>
      <c r="C19" s="17"/>
      <c r="D19" s="35"/>
      <c r="E19" s="35"/>
      <c r="F19" s="35"/>
      <c r="H19" s="88">
        <v>0.3</v>
      </c>
      <c r="I19" s="29"/>
    </row>
    <row r="20" spans="2:9" ht="11.25">
      <c r="B20" s="10" t="s">
        <v>61</v>
      </c>
      <c r="C20" s="17"/>
      <c r="D20" s="20"/>
      <c r="E20" s="20"/>
      <c r="F20" s="20"/>
      <c r="G20" s="22"/>
      <c r="I20" s="27"/>
    </row>
    <row r="21" spans="2:9" ht="11.25">
      <c r="B21" s="10"/>
      <c r="C21" s="17"/>
      <c r="D21" s="20"/>
      <c r="E21" s="20"/>
      <c r="F21" s="20"/>
      <c r="G21" s="22"/>
      <c r="I21" s="27"/>
    </row>
    <row r="22" spans="1:8" ht="17.25" customHeight="1" thickBot="1">
      <c r="A22" s="47"/>
      <c r="B22" s="25" t="s">
        <v>62</v>
      </c>
      <c r="C22" s="15">
        <v>0</v>
      </c>
      <c r="D22" s="15">
        <v>1</v>
      </c>
      <c r="E22" s="15">
        <v>2</v>
      </c>
      <c r="F22" s="15">
        <v>3</v>
      </c>
      <c r="G22" s="26"/>
      <c r="H22" s="12"/>
    </row>
    <row r="23" spans="2:9" ht="11.25">
      <c r="B23" s="17" t="s">
        <v>63</v>
      </c>
      <c r="C23" s="17"/>
      <c r="D23" s="18"/>
      <c r="E23" s="18"/>
      <c r="F23" s="36"/>
      <c r="G23" s="21" t="s">
        <v>3</v>
      </c>
      <c r="H23" s="88">
        <v>0.2</v>
      </c>
      <c r="I23" s="10"/>
    </row>
    <row r="24" spans="2:8" ht="11.25">
      <c r="B24" s="2" t="s">
        <v>64</v>
      </c>
      <c r="C24" s="146"/>
      <c r="D24" s="28"/>
      <c r="E24" s="28"/>
      <c r="F24" s="37"/>
      <c r="G24" s="21" t="s">
        <v>4</v>
      </c>
      <c r="H24" s="99">
        <v>300</v>
      </c>
    </row>
    <row r="25" spans="2:8" ht="11.25">
      <c r="B25" s="4" t="s">
        <v>65</v>
      </c>
      <c r="C25" s="20"/>
      <c r="D25" s="20"/>
      <c r="E25" s="20"/>
      <c r="F25" s="20"/>
      <c r="G25" s="22"/>
      <c r="H25" s="97"/>
    </row>
    <row r="26" ht="9" customHeight="1"/>
    <row r="27" spans="2:9" ht="11.25">
      <c r="B27" s="2" t="s">
        <v>66</v>
      </c>
      <c r="C27" s="145"/>
      <c r="D27" s="20"/>
      <c r="E27" s="20"/>
      <c r="F27" s="20"/>
      <c r="G27" s="22"/>
      <c r="H27" s="99">
        <v>0</v>
      </c>
      <c r="I27" s="38"/>
    </row>
    <row r="28" spans="2:7" ht="11.25">
      <c r="B28" s="2" t="s">
        <v>67</v>
      </c>
      <c r="C28" s="28"/>
      <c r="D28" s="28"/>
      <c r="E28" s="28"/>
      <c r="F28" s="28"/>
      <c r="G28" s="21" t="s">
        <v>5</v>
      </c>
    </row>
    <row r="29" spans="2:7" ht="11.25">
      <c r="B29" s="2" t="s">
        <v>68</v>
      </c>
      <c r="C29" s="20"/>
      <c r="D29" s="20"/>
      <c r="E29" s="20"/>
      <c r="F29" s="20"/>
      <c r="G29" s="22"/>
    </row>
    <row r="30" spans="4:7" ht="11.25">
      <c r="D30" s="20"/>
      <c r="E30" s="20"/>
      <c r="F30" s="20"/>
      <c r="G30" s="22"/>
    </row>
    <row r="31" spans="2:7" ht="11.25">
      <c r="B31" s="2" t="s">
        <v>69</v>
      </c>
      <c r="C31" s="20"/>
      <c r="D31" s="20"/>
      <c r="E31" s="20"/>
      <c r="F31" s="20"/>
      <c r="G31" s="21" t="s">
        <v>6</v>
      </c>
    </row>
    <row r="32" spans="2:7" ht="11.25">
      <c r="B32" s="2" t="s">
        <v>70</v>
      </c>
      <c r="D32" s="20"/>
      <c r="E32" s="20"/>
      <c r="F32" s="20"/>
      <c r="G32" s="21" t="s">
        <v>19</v>
      </c>
    </row>
    <row r="33" spans="4:7" ht="11.25">
      <c r="D33" s="20"/>
      <c r="E33" s="20"/>
      <c r="F33" s="20"/>
      <c r="G33" s="21"/>
    </row>
    <row r="34" spans="1:9" ht="12" thickBot="1">
      <c r="A34" s="47"/>
      <c r="B34" s="13" t="s">
        <v>71</v>
      </c>
      <c r="C34" s="15">
        <v>0</v>
      </c>
      <c r="D34" s="15">
        <v>1</v>
      </c>
      <c r="E34" s="15">
        <v>2</v>
      </c>
      <c r="F34" s="15">
        <v>3</v>
      </c>
      <c r="G34" s="26"/>
      <c r="I34" s="20"/>
    </row>
    <row r="35" spans="2:9" ht="12" thickBot="1">
      <c r="B35" s="17" t="s">
        <v>16</v>
      </c>
      <c r="C35" s="17"/>
      <c r="D35" s="18"/>
      <c r="E35" s="18"/>
      <c r="F35" s="18"/>
      <c r="G35" s="22"/>
      <c r="I35" s="140"/>
    </row>
    <row r="36" spans="2:7" ht="11.25">
      <c r="B36" s="39" t="s">
        <v>72</v>
      </c>
      <c r="C36" s="28"/>
      <c r="D36" s="28"/>
      <c r="E36" s="28"/>
      <c r="F36" s="28"/>
      <c r="G36" s="40"/>
    </row>
    <row r="37" spans="2:9" ht="11.25">
      <c r="B37" s="41" t="s">
        <v>17</v>
      </c>
      <c r="C37" s="42"/>
      <c r="D37" s="42"/>
      <c r="E37" s="42"/>
      <c r="F37" s="42"/>
      <c r="G37" s="21" t="s">
        <v>20</v>
      </c>
      <c r="H37" s="98"/>
      <c r="I37" s="20"/>
    </row>
    <row r="38" ht="11.25">
      <c r="H38" s="12"/>
    </row>
    <row r="39" spans="2:10" ht="11.25">
      <c r="B39" s="43" t="s">
        <v>7</v>
      </c>
      <c r="C39" s="100" t="e">
        <f>IRR(C37:F37)</f>
        <v>#NUM!</v>
      </c>
      <c r="D39" s="43" t="s">
        <v>73</v>
      </c>
      <c r="E39" s="66">
        <v>0.13</v>
      </c>
      <c r="F39" s="153">
        <f>NPV(E39,D37:F37)</f>
        <v>0</v>
      </c>
      <c r="G39" s="21" t="s">
        <v>21</v>
      </c>
      <c r="H39" s="2"/>
      <c r="I39" s="45" t="s">
        <v>82</v>
      </c>
      <c r="J39" s="144">
        <f>F39+C37</f>
        <v>0</v>
      </c>
    </row>
    <row r="40" spans="2:7" ht="11.25">
      <c r="B40" s="10"/>
      <c r="C40" s="45"/>
      <c r="D40" s="46"/>
      <c r="F40" s="10"/>
      <c r="G40" s="26"/>
    </row>
    <row r="41" spans="1:7" ht="12" thickBot="1">
      <c r="A41" s="47"/>
      <c r="B41" s="25" t="s">
        <v>74</v>
      </c>
      <c r="C41" s="15">
        <v>0</v>
      </c>
      <c r="D41" s="15">
        <v>1</v>
      </c>
      <c r="E41" s="15">
        <v>2</v>
      </c>
      <c r="F41" s="15">
        <v>3</v>
      </c>
      <c r="G41" s="21" t="s">
        <v>22</v>
      </c>
    </row>
    <row r="42" spans="1:7" ht="11.25">
      <c r="A42" s="47"/>
      <c r="B42" s="39" t="s">
        <v>0</v>
      </c>
      <c r="C42" s="17"/>
      <c r="D42" s="18"/>
      <c r="E42" s="18"/>
      <c r="F42" s="18"/>
      <c r="G42" s="22"/>
    </row>
    <row r="43" spans="2:7" ht="11.25">
      <c r="B43" s="2" t="s">
        <v>75</v>
      </c>
      <c r="D43" s="20"/>
      <c r="E43" s="20"/>
      <c r="F43" s="20"/>
      <c r="G43" s="22"/>
    </row>
    <row r="44" spans="2:7" ht="11.25">
      <c r="B44" s="5" t="s">
        <v>78</v>
      </c>
      <c r="C44" s="28"/>
      <c r="D44" s="28"/>
      <c r="E44" s="28"/>
      <c r="F44" s="28"/>
      <c r="G44" s="22"/>
    </row>
    <row r="45" spans="2:7" ht="11.25">
      <c r="B45" s="4" t="s">
        <v>17</v>
      </c>
      <c r="C45" s="20"/>
      <c r="D45" s="20"/>
      <c r="E45" s="20"/>
      <c r="F45" s="20"/>
      <c r="G45" s="22"/>
    </row>
    <row r="46" spans="2:7" ht="11.25">
      <c r="B46" s="4"/>
      <c r="C46" s="20"/>
      <c r="D46" s="20"/>
      <c r="E46" s="20"/>
      <c r="F46" s="20"/>
      <c r="G46" s="22"/>
    </row>
    <row r="47" spans="1:7" ht="12" thickBot="1">
      <c r="A47" s="47"/>
      <c r="B47" s="25" t="s">
        <v>76</v>
      </c>
      <c r="C47" s="15">
        <v>0</v>
      </c>
      <c r="D47" s="15">
        <v>1</v>
      </c>
      <c r="E47" s="15">
        <v>2</v>
      </c>
      <c r="F47" s="15">
        <v>3</v>
      </c>
      <c r="G47" s="26"/>
    </row>
    <row r="48" spans="1:7" ht="11.25">
      <c r="A48" s="47"/>
      <c r="B48" s="17" t="s">
        <v>18</v>
      </c>
      <c r="C48" s="18"/>
      <c r="D48" s="18"/>
      <c r="E48" s="18"/>
      <c r="F48" s="18"/>
      <c r="G48" s="21" t="s">
        <v>23</v>
      </c>
    </row>
    <row r="49" spans="1:7" ht="11.25">
      <c r="A49" s="47"/>
      <c r="B49" s="2" t="s">
        <v>79</v>
      </c>
      <c r="C49" s="28"/>
      <c r="D49" s="28"/>
      <c r="E49" s="28"/>
      <c r="F49" s="28"/>
      <c r="G49" s="21"/>
    </row>
    <row r="50" spans="1:7" ht="11.25">
      <c r="A50" s="47"/>
      <c r="B50" s="41" t="s">
        <v>76</v>
      </c>
      <c r="C50" s="42"/>
      <c r="D50" s="42"/>
      <c r="E50" s="42"/>
      <c r="F50" s="42"/>
      <c r="G50" s="21" t="s">
        <v>24</v>
      </c>
    </row>
    <row r="51" spans="3:7" ht="11.25">
      <c r="C51" s="20"/>
      <c r="D51" s="20"/>
      <c r="E51" s="20"/>
      <c r="F51" s="20"/>
      <c r="G51" s="22"/>
    </row>
    <row r="52" spans="2:10" ht="11.25">
      <c r="B52" s="43" t="s">
        <v>7</v>
      </c>
      <c r="C52" s="100" t="e">
        <f>IRR(C50:F50)</f>
        <v>#NUM!</v>
      </c>
      <c r="D52" s="43" t="s">
        <v>73</v>
      </c>
      <c r="E52" s="66">
        <v>0.1</v>
      </c>
      <c r="F52" s="153">
        <f>NPV(E52,D50:F50)</f>
        <v>0</v>
      </c>
      <c r="G52" s="21" t="s">
        <v>25</v>
      </c>
      <c r="I52" s="45" t="s">
        <v>82</v>
      </c>
      <c r="J52" s="144">
        <f>F52+C50</f>
        <v>0</v>
      </c>
    </row>
    <row r="53" spans="2:7" ht="11.25">
      <c r="B53" s="43"/>
      <c r="C53" s="48"/>
      <c r="D53" s="43"/>
      <c r="E53" s="44"/>
      <c r="F53" s="49"/>
      <c r="G53" s="21"/>
    </row>
    <row r="54" spans="1:7" ht="12" thickBot="1">
      <c r="A54" s="47"/>
      <c r="B54" s="13" t="s">
        <v>77</v>
      </c>
      <c r="C54" s="15">
        <v>0</v>
      </c>
      <c r="D54" s="15">
        <v>1</v>
      </c>
      <c r="E54" s="15">
        <v>2</v>
      </c>
      <c r="F54" s="15">
        <v>3</v>
      </c>
      <c r="G54" s="26"/>
    </row>
    <row r="55" spans="1:7" ht="11.25">
      <c r="A55" s="47"/>
      <c r="B55" s="17" t="s">
        <v>61</v>
      </c>
      <c r="D55" s="18"/>
      <c r="E55" s="18"/>
      <c r="F55" s="18"/>
      <c r="G55" s="18"/>
    </row>
    <row r="56" spans="1:7" ht="11.25">
      <c r="A56" s="47"/>
      <c r="B56" s="2" t="s">
        <v>79</v>
      </c>
      <c r="C56" s="18"/>
      <c r="D56" s="18"/>
      <c r="E56" s="18"/>
      <c r="F56" s="18"/>
      <c r="G56" s="21"/>
    </row>
    <row r="57" spans="1:7" ht="11.25">
      <c r="A57" s="47"/>
      <c r="B57" s="2" t="s">
        <v>80</v>
      </c>
      <c r="C57" s="28"/>
      <c r="D57" s="28"/>
      <c r="E57" s="28"/>
      <c r="F57" s="28"/>
      <c r="G57" s="22"/>
    </row>
    <row r="58" spans="1:7" ht="11.25">
      <c r="A58" s="47"/>
      <c r="B58" s="103" t="s">
        <v>81</v>
      </c>
      <c r="C58" s="42"/>
      <c r="D58" s="42"/>
      <c r="E58" s="42"/>
      <c r="F58" s="42"/>
      <c r="G58" s="21" t="s">
        <v>26</v>
      </c>
    </row>
    <row r="59" spans="3:7" ht="11.25">
      <c r="C59" s="20"/>
      <c r="D59" s="20"/>
      <c r="E59" s="20"/>
      <c r="F59" s="20"/>
      <c r="G59" s="22"/>
    </row>
    <row r="60" spans="2:10" ht="11.25">
      <c r="B60" s="43" t="s">
        <v>7</v>
      </c>
      <c r="C60" s="100" t="e">
        <f>IRR(C58:F58)</f>
        <v>#NUM!</v>
      </c>
      <c r="D60" s="43" t="s">
        <v>73</v>
      </c>
      <c r="E60" s="66">
        <v>0.1</v>
      </c>
      <c r="F60" s="153">
        <f>NPV(E60,D58:F58)</f>
        <v>0</v>
      </c>
      <c r="G60" s="21" t="s">
        <v>27</v>
      </c>
      <c r="I60" s="45" t="s">
        <v>82</v>
      </c>
      <c r="J60" s="144">
        <f>F60+C58</f>
        <v>0</v>
      </c>
    </row>
    <row r="61" spans="2:7" ht="11.25">
      <c r="B61" s="43"/>
      <c r="C61" s="48"/>
      <c r="D61" s="43"/>
      <c r="E61" s="44"/>
      <c r="F61" s="49"/>
      <c r="G61" s="21"/>
    </row>
    <row r="62" spans="1:8" ht="11.25">
      <c r="A62" s="47"/>
      <c r="H62" s="12"/>
    </row>
    <row r="64" spans="8:10" ht="11.25">
      <c r="H64" s="68"/>
      <c r="I64" s="17"/>
      <c r="J64" s="17"/>
    </row>
    <row r="65" spans="2:10" ht="12" thickBot="1">
      <c r="B65" s="51" t="s">
        <v>8</v>
      </c>
      <c r="C65" s="26"/>
      <c r="D65" s="15">
        <v>1</v>
      </c>
      <c r="E65" s="15">
        <v>2</v>
      </c>
      <c r="F65" s="15">
        <v>3</v>
      </c>
      <c r="G65" s="26"/>
      <c r="H65" s="71"/>
      <c r="I65" s="53"/>
      <c r="J65" s="17"/>
    </row>
    <row r="66" spans="2:10" ht="11.25">
      <c r="B66" s="2" t="s">
        <v>9</v>
      </c>
      <c r="D66" s="29" t="e">
        <f>D14/D25</f>
        <v>#DIV/0!</v>
      </c>
      <c r="E66" s="29" t="e">
        <f>E14/E25</f>
        <v>#DIV/0!</v>
      </c>
      <c r="F66" s="52" t="s">
        <v>33</v>
      </c>
      <c r="G66" s="21" t="s">
        <v>29</v>
      </c>
      <c r="H66" s="68"/>
      <c r="I66" s="17"/>
      <c r="J66" s="17"/>
    </row>
    <row r="67" spans="2:10" ht="11.25">
      <c r="B67" s="2" t="s">
        <v>28</v>
      </c>
      <c r="D67" s="29" t="e">
        <f>D16/D25</f>
        <v>#DIV/0!</v>
      </c>
      <c r="E67" s="29" t="e">
        <f>E16/E25</f>
        <v>#DIV/0!</v>
      </c>
      <c r="F67" s="52" t="s">
        <v>33</v>
      </c>
      <c r="G67" s="21" t="s">
        <v>30</v>
      </c>
      <c r="H67" s="68"/>
      <c r="I67" s="17"/>
      <c r="J67" s="54"/>
    </row>
    <row r="68" spans="2:7" ht="11.25">
      <c r="B68" s="4" t="s">
        <v>31</v>
      </c>
      <c r="D68" s="29" t="e">
        <f>D20/C28</f>
        <v>#DIV/0!</v>
      </c>
      <c r="E68" s="29" t="e">
        <f>E20/D28</f>
        <v>#DIV/0!</v>
      </c>
      <c r="F68" s="52" t="e">
        <f>F20/E28</f>
        <v>#DIV/0!</v>
      </c>
      <c r="G68" s="21" t="s">
        <v>32</v>
      </c>
    </row>
    <row r="69" ht="11.25">
      <c r="B69" s="51"/>
    </row>
    <row r="70" ht="16.5" customHeight="1">
      <c r="B70" s="4"/>
    </row>
    <row r="71" ht="16.5" customHeight="1">
      <c r="B71" s="4"/>
    </row>
    <row r="72" ht="16.5" customHeight="1">
      <c r="B72" s="5"/>
    </row>
    <row r="73" ht="16.5" customHeight="1">
      <c r="B73" s="5"/>
    </row>
    <row r="74" ht="16.5" customHeight="1"/>
    <row r="75" ht="16.5" customHeight="1"/>
    <row r="76" ht="16.5" customHeight="1">
      <c r="B76" s="4"/>
    </row>
    <row r="77" ht="16.5" customHeight="1"/>
    <row r="78" ht="16.5" customHeight="1"/>
    <row r="79" ht="16.5" customHeight="1">
      <c r="B79" s="4"/>
    </row>
    <row r="80" ht="16.5" customHeight="1">
      <c r="H80" s="60"/>
    </row>
    <row r="81" spans="2:8" ht="16.5" customHeight="1">
      <c r="B81" s="5"/>
      <c r="H81" s="60"/>
    </row>
    <row r="82" spans="2:8" ht="16.5" customHeight="1">
      <c r="B82" s="4"/>
      <c r="H82" s="60"/>
    </row>
    <row r="83" spans="2:8" ht="16.5" customHeight="1">
      <c r="B83" s="5"/>
      <c r="H83" s="60"/>
    </row>
    <row r="84" spans="2:8" ht="16.5" customHeight="1">
      <c r="B84" s="4"/>
      <c r="H84" s="60"/>
    </row>
    <row r="85" ht="16.5" customHeight="1">
      <c r="B85" s="4"/>
    </row>
    <row r="86" ht="16.5" customHeight="1">
      <c r="B86" s="5"/>
    </row>
    <row r="87" ht="16.5" customHeight="1">
      <c r="B87" s="4"/>
    </row>
    <row r="88" ht="16.5" customHeight="1">
      <c r="B88" s="4"/>
    </row>
    <row r="89" ht="16.5" customHeight="1"/>
    <row r="90" ht="16.5" customHeight="1">
      <c r="B90" s="5"/>
    </row>
    <row r="91" ht="16.5" customHeight="1"/>
    <row r="92" ht="16.5" customHeight="1">
      <c r="B92" s="5"/>
    </row>
    <row r="93" ht="16.5" customHeight="1"/>
    <row r="94" ht="16.5" customHeight="1">
      <c r="B94" s="55"/>
    </row>
    <row r="95" ht="16.5" customHeight="1">
      <c r="B95" s="4"/>
    </row>
    <row r="96" ht="11.25">
      <c r="B96" s="5"/>
    </row>
    <row r="98" ht="11.25">
      <c r="G98" s="2"/>
    </row>
    <row r="99" spans="7:9" ht="11.25">
      <c r="G99" s="2"/>
      <c r="I99" s="10"/>
    </row>
    <row r="100" ht="12" customHeight="1">
      <c r="B100" s="10" t="s">
        <v>10</v>
      </c>
    </row>
    <row r="101" spans="2:7" ht="12" customHeight="1">
      <c r="B101" s="2" t="s">
        <v>11</v>
      </c>
      <c r="C101" s="10">
        <v>60</v>
      </c>
      <c r="D101" s="2">
        <f aca="true" t="shared" si="0" ref="D101:E103">C101</f>
        <v>60</v>
      </c>
      <c r="E101" s="2">
        <f t="shared" si="0"/>
        <v>60</v>
      </c>
      <c r="F101" s="56" t="s">
        <v>12</v>
      </c>
      <c r="G101" s="57"/>
    </row>
    <row r="102" spans="2:7" ht="11.25">
      <c r="B102" s="2" t="s">
        <v>13</v>
      </c>
      <c r="C102" s="10">
        <v>10</v>
      </c>
      <c r="D102" s="2">
        <f t="shared" si="0"/>
        <v>10</v>
      </c>
      <c r="E102" s="2">
        <f t="shared" si="0"/>
        <v>10</v>
      </c>
      <c r="F102" s="58">
        <f>(C101+C102*0.85-C103*0.85)/365</f>
        <v>0.1178082191780822</v>
      </c>
      <c r="G102" s="59"/>
    </row>
    <row r="103" spans="2:5" ht="11.25">
      <c r="B103" s="2" t="s">
        <v>14</v>
      </c>
      <c r="C103" s="10">
        <v>30</v>
      </c>
      <c r="D103" s="2">
        <f t="shared" si="0"/>
        <v>30</v>
      </c>
      <c r="E103" s="2">
        <f t="shared" si="0"/>
        <v>30</v>
      </c>
    </row>
  </sheetData>
  <sheetProtection/>
  <printOptions headings="1" horizontalCentered="1" verticalCentered="1"/>
  <pageMargins left="0.7480314960629921" right="0.35433070866141736" top="0.95" bottom="0.81" header="0" footer="0"/>
  <pageSetup horizontalDpi="200" verticalDpi="200" orientation="portrait" paperSize="9" scale="96" r:id="rId2"/>
  <headerFooter alignWithMargins="0">
    <oddFooter>&amp;CPage &amp;P</oddFooter>
  </headerFooter>
  <rowBreaks count="2" manualBreakCount="2">
    <brk id="40" max="255" man="1"/>
    <brk id="97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160" zoomScaleNormal="160" zoomScaleSheetLayoutView="160" zoomScalePageLayoutView="0" workbookViewId="0" topLeftCell="A1">
      <selection activeCell="B1" sqref="B1"/>
    </sheetView>
  </sheetViews>
  <sheetFormatPr defaultColWidth="11.57421875" defaultRowHeight="12" customHeight="1"/>
  <cols>
    <col min="1" max="1" width="3.00390625" style="68" customWidth="1"/>
    <col min="2" max="2" width="35.57421875" style="17" customWidth="1"/>
    <col min="3" max="5" width="10.00390625" style="17" customWidth="1"/>
    <col min="6" max="6" width="10.8515625" style="17" customWidth="1"/>
    <col min="7" max="7" width="17.421875" style="3" customWidth="1"/>
    <col min="8" max="8" width="18.140625" style="17" customWidth="1"/>
    <col min="9" max="9" width="12.57421875" style="17" customWidth="1"/>
    <col min="10" max="10" width="12.140625" style="17" customWidth="1"/>
    <col min="11" max="12" width="7.57421875" style="17" customWidth="1"/>
    <col min="13" max="16384" width="11.57421875" style="17" customWidth="1"/>
  </cols>
  <sheetData>
    <row r="1" spans="3:5" ht="22.5" customHeight="1">
      <c r="C1" s="69" t="s">
        <v>83</v>
      </c>
      <c r="E1" s="16"/>
    </row>
    <row r="2" spans="3:5" ht="12" customHeight="1">
      <c r="C2" s="16"/>
      <c r="D2" s="70"/>
      <c r="E2" s="16"/>
    </row>
    <row r="3" spans="2:7" ht="15" customHeight="1" thickBot="1">
      <c r="B3" s="80" t="s">
        <v>84</v>
      </c>
      <c r="C3" s="78" t="s">
        <v>85</v>
      </c>
      <c r="D3" s="78" t="s">
        <v>34</v>
      </c>
      <c r="E3" s="78" t="s">
        <v>86</v>
      </c>
      <c r="F3" s="79" t="s">
        <v>49</v>
      </c>
      <c r="G3" s="74"/>
    </row>
    <row r="4" spans="2:6" ht="12" customHeight="1">
      <c r="B4" s="81" t="s">
        <v>87</v>
      </c>
      <c r="C4" s="83">
        <v>0.28</v>
      </c>
      <c r="D4" s="82">
        <v>0.2</v>
      </c>
      <c r="E4" s="82">
        <v>0.12</v>
      </c>
      <c r="F4" s="21" t="s">
        <v>2</v>
      </c>
    </row>
    <row r="5" spans="1:6" ht="12" customHeight="1">
      <c r="A5" s="71"/>
      <c r="B5" s="17" t="s">
        <v>15</v>
      </c>
      <c r="C5" s="54"/>
      <c r="D5" s="54"/>
      <c r="E5" s="54"/>
      <c r="F5" s="21" t="s">
        <v>3</v>
      </c>
    </row>
    <row r="6" spans="2:6" ht="12" customHeight="1">
      <c r="B6" s="33" t="s">
        <v>88</v>
      </c>
      <c r="C6" s="84"/>
      <c r="D6" s="84"/>
      <c r="E6" s="84"/>
      <c r="F6" s="3"/>
    </row>
    <row r="7" spans="3:7" ht="12" customHeight="1">
      <c r="C7" s="68"/>
      <c r="D7" s="68"/>
      <c r="E7" s="77"/>
      <c r="F7" s="3"/>
      <c r="G7" s="75"/>
    </row>
    <row r="8" spans="1:6" ht="12" customHeight="1">
      <c r="A8" s="71"/>
      <c r="B8" s="85" t="s">
        <v>91</v>
      </c>
      <c r="C8" s="86">
        <v>350</v>
      </c>
      <c r="D8" s="86">
        <v>300</v>
      </c>
      <c r="E8" s="86">
        <v>250</v>
      </c>
      <c r="F8" s="3"/>
    </row>
    <row r="9" spans="2:6" ht="12" customHeight="1">
      <c r="B9" s="17" t="s">
        <v>15</v>
      </c>
      <c r="C9" s="54"/>
      <c r="D9" s="54"/>
      <c r="E9" s="54"/>
      <c r="F9" s="21" t="s">
        <v>3</v>
      </c>
    </row>
    <row r="10" spans="2:6" ht="12" customHeight="1">
      <c r="B10" s="33" t="s">
        <v>88</v>
      </c>
      <c r="C10" s="84"/>
      <c r="D10" s="84"/>
      <c r="E10" s="84"/>
      <c r="F10" s="3"/>
    </row>
    <row r="11" spans="1:7" ht="12" customHeight="1">
      <c r="A11" s="71"/>
      <c r="C11" s="68"/>
      <c r="D11" s="68"/>
      <c r="E11" s="73"/>
      <c r="F11" s="3"/>
      <c r="G11" s="76"/>
    </row>
    <row r="12" spans="2:7" ht="12" customHeight="1">
      <c r="B12" s="81" t="s">
        <v>92</v>
      </c>
      <c r="C12" s="86">
        <v>9</v>
      </c>
      <c r="D12" s="86">
        <v>10</v>
      </c>
      <c r="E12" s="86">
        <v>11</v>
      </c>
      <c r="G12" s="76"/>
    </row>
    <row r="13" spans="2:6" ht="12" customHeight="1">
      <c r="B13" s="17" t="s">
        <v>15</v>
      </c>
      <c r="C13" s="54"/>
      <c r="D13" s="54"/>
      <c r="E13" s="54"/>
      <c r="F13" s="21" t="s">
        <v>4</v>
      </c>
    </row>
    <row r="14" spans="2:5" ht="12" customHeight="1">
      <c r="B14" s="33" t="s">
        <v>88</v>
      </c>
      <c r="C14" s="84"/>
      <c r="D14" s="84"/>
      <c r="E14" s="84"/>
    </row>
    <row r="15" spans="3:5" ht="12" customHeight="1">
      <c r="C15" s="68"/>
      <c r="D15" s="68"/>
      <c r="E15" s="68"/>
    </row>
    <row r="16" spans="2:5" ht="12" customHeight="1">
      <c r="B16" s="81" t="s">
        <v>93</v>
      </c>
      <c r="C16" s="86" t="s">
        <v>89</v>
      </c>
      <c r="D16" s="86" t="s">
        <v>35</v>
      </c>
      <c r="E16" s="86" t="s">
        <v>90</v>
      </c>
    </row>
    <row r="17" spans="2:6" ht="12" customHeight="1">
      <c r="B17" s="17" t="s">
        <v>15</v>
      </c>
      <c r="C17" s="54"/>
      <c r="D17" s="54"/>
      <c r="E17" s="54"/>
      <c r="F17" s="21" t="s">
        <v>5</v>
      </c>
    </row>
    <row r="18" spans="2:5" ht="12" customHeight="1">
      <c r="B18" s="33" t="s">
        <v>88</v>
      </c>
      <c r="C18" s="84"/>
      <c r="D18" s="84"/>
      <c r="E18" s="84"/>
    </row>
    <row r="20" ht="12" customHeight="1">
      <c r="B20" s="16"/>
    </row>
    <row r="21" spans="2:7" ht="12" customHeight="1">
      <c r="B21" s="51"/>
      <c r="D21" s="72"/>
      <c r="E21" s="72"/>
      <c r="F21" s="72"/>
      <c r="G21" s="67"/>
    </row>
    <row r="22" spans="2:7" ht="12" customHeight="1">
      <c r="B22" s="50"/>
      <c r="D22" s="72"/>
      <c r="E22" s="72"/>
      <c r="F22" s="72"/>
      <c r="G22" s="67"/>
    </row>
    <row r="23" ht="12" customHeight="1">
      <c r="B23" s="39"/>
    </row>
    <row r="24" ht="12" customHeight="1">
      <c r="B24" s="39"/>
    </row>
    <row r="25" ht="12" customHeight="1">
      <c r="B25" s="39"/>
    </row>
    <row r="28" ht="12" customHeight="1">
      <c r="B28" s="39"/>
    </row>
    <row r="31" ht="12" customHeight="1">
      <c r="B31" s="39"/>
    </row>
    <row r="32" ht="12" customHeight="1">
      <c r="B32" s="50"/>
    </row>
    <row r="34" ht="12" customHeight="1">
      <c r="B34" s="39"/>
    </row>
    <row r="35" ht="12" customHeight="1">
      <c r="B35" s="50"/>
    </row>
    <row r="38" ht="12" customHeight="1">
      <c r="B38" s="39"/>
    </row>
    <row r="39" ht="12" customHeight="1">
      <c r="B39" s="50"/>
    </row>
  </sheetData>
  <sheetProtection/>
  <printOptions headings="1" horizontalCentered="1" verticalCentered="1"/>
  <pageMargins left="0.7480314960629921" right="0.35433070866141736" top="0.95" bottom="0.81" header="0" footer="0"/>
  <pageSetup horizontalDpi="200" verticalDpi="200" orientation="portrait" paperSize="9" scale="96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  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      </dc:creator>
  <cp:keywords/>
  <dc:description/>
  <cp:lastModifiedBy>Oscar Simões</cp:lastModifiedBy>
  <cp:lastPrinted>2012-01-01T16:07:14Z</cp:lastPrinted>
  <dcterms:created xsi:type="dcterms:W3CDTF">2003-07-26T10:12:06Z</dcterms:created>
  <dcterms:modified xsi:type="dcterms:W3CDTF">2019-04-05T23:43:35Z</dcterms:modified>
  <cp:category/>
  <cp:version/>
  <cp:contentType/>
  <cp:contentStatus/>
</cp:coreProperties>
</file>