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Documentos\Profissional\01 - ISE\07 - Traduções\Livros\Finanças para Gestores\Planilhas Abascal\"/>
    </mc:Choice>
  </mc:AlternateContent>
  <xr:revisionPtr revIDLastSave="27" documentId="13_ncr:4000b_{46C1CAF7-D827-49F8-8378-E84E88C49AC6}" xr6:coauthVersionLast="36" xr6:coauthVersionMax="36" xr10:uidLastSave="{6960FFC6-B346-4EAD-89A8-28E16E0047CE}"/>
  <bookViews>
    <workbookView xWindow="120" yWindow="120" windowWidth="10392" windowHeight="7416" activeTab="2" xr2:uid="{00000000-000D-0000-FFFF-FFFF00000000}"/>
  </bookViews>
  <sheets>
    <sheet name="Exhibit 1" sheetId="9" r:id="rId1"/>
    <sheet name="Anexo 1 ES" sheetId="10" r:id="rId2"/>
    <sheet name="Anexo 1 PT" sheetId="15" r:id="rId3"/>
    <sheet name="Answers" sheetId="1" r:id="rId4"/>
    <sheet name="Table 1" sheetId="13" r:id="rId5"/>
    <sheet name="Tables 2-4" sheetId="14" r:id="rId6"/>
    <sheet name="Miscelanea" sheetId="11" r:id="rId7"/>
  </sheets>
  <definedNames>
    <definedName name="_xlnm.Print_Area" localSheetId="1">'Anexo 1 ES'!$A$1:$K$46</definedName>
    <definedName name="_xlnm.Print_Area" localSheetId="2">'Anexo 1 PT'!$A$1:$K$46</definedName>
    <definedName name="_xlnm.Print_Area" localSheetId="0">'Exhibit 1'!$A$1:$K$46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7" i="14" l="1"/>
  <c r="J78" i="14" s="1"/>
  <c r="J80" i="14" s="1"/>
  <c r="I77" i="14"/>
  <c r="I78" i="14" s="1"/>
  <c r="I80" i="14" s="1"/>
  <c r="H77" i="14"/>
  <c r="H78" i="14" s="1"/>
  <c r="H80" i="14" s="1"/>
  <c r="G77" i="14"/>
  <c r="G78" i="14" s="1"/>
  <c r="G80" i="14" s="1"/>
  <c r="F77" i="14"/>
  <c r="F78" i="14" s="1"/>
  <c r="F80" i="14" s="1"/>
  <c r="B45" i="15"/>
  <c r="D44" i="15" s="1"/>
  <c r="H44" i="15" s="1"/>
  <c r="D43" i="15"/>
  <c r="D45" i="15" s="1"/>
  <c r="C34" i="15"/>
  <c r="C38" i="15" s="1"/>
  <c r="J33" i="15"/>
  <c r="J34" i="15" s="1"/>
  <c r="J38" i="15" s="1"/>
  <c r="I33" i="15"/>
  <c r="I34" i="15" s="1"/>
  <c r="I38" i="15" s="1"/>
  <c r="H33" i="15"/>
  <c r="H34" i="15" s="1"/>
  <c r="H38" i="15" s="1"/>
  <c r="E33" i="15"/>
  <c r="E34" i="15" s="1"/>
  <c r="E38" i="15" s="1"/>
  <c r="D33" i="15"/>
  <c r="D34" i="15" s="1"/>
  <c r="D38" i="15" s="1"/>
  <c r="C33" i="15"/>
  <c r="G23" i="15"/>
  <c r="I16" i="15"/>
  <c r="J16" i="15" s="1"/>
  <c r="H16" i="15"/>
  <c r="E16" i="15"/>
  <c r="E6" i="15" s="1"/>
  <c r="D16" i="15"/>
  <c r="H14" i="15"/>
  <c r="I14" i="15" s="1"/>
  <c r="J14" i="15" s="1"/>
  <c r="G14" i="15"/>
  <c r="B14" i="15"/>
  <c r="C14" i="15" s="1"/>
  <c r="D14" i="15" s="1"/>
  <c r="E14" i="15" s="1"/>
  <c r="I13" i="15"/>
  <c r="J7" i="15" s="1"/>
  <c r="J21" i="15" s="1"/>
  <c r="J23" i="15" s="1"/>
  <c r="H13" i="15"/>
  <c r="C13" i="15"/>
  <c r="D13" i="15" s="1"/>
  <c r="H12" i="15"/>
  <c r="H6" i="15" s="1"/>
  <c r="H8" i="15" s="1"/>
  <c r="C12" i="15"/>
  <c r="C6" i="15" s="1"/>
  <c r="I7" i="15"/>
  <c r="I21" i="15" s="1"/>
  <c r="I23" i="15" s="1"/>
  <c r="H7" i="15"/>
  <c r="H21" i="15" s="1"/>
  <c r="H23" i="15" s="1"/>
  <c r="C77" i="14"/>
  <c r="C78" i="14" s="1"/>
  <c r="C80" i="14" s="1"/>
  <c r="D77" i="14"/>
  <c r="D78" i="14" s="1"/>
  <c r="D80" i="14" s="1"/>
  <c r="E77" i="14"/>
  <c r="E78" i="14"/>
  <c r="E80" i="14" s="1"/>
  <c r="E106" i="14"/>
  <c r="G106" i="14"/>
  <c r="E107" i="14"/>
  <c r="G107" i="14"/>
  <c r="E108" i="14"/>
  <c r="G108" i="14"/>
  <c r="E109" i="14"/>
  <c r="G109" i="14"/>
  <c r="D110" i="14"/>
  <c r="F110" i="14"/>
  <c r="F111" i="14" s="1"/>
  <c r="F112" i="14" s="1"/>
  <c r="D111" i="14"/>
  <c r="D112" i="14" s="1"/>
  <c r="I16" i="10"/>
  <c r="H16" i="10"/>
  <c r="E16" i="10"/>
  <c r="E6" i="10"/>
  <c r="D16" i="10"/>
  <c r="B45" i="10"/>
  <c r="D44" i="10"/>
  <c r="J33" i="10"/>
  <c r="J34" i="10" s="1"/>
  <c r="J38" i="10" s="1"/>
  <c r="I33" i="10"/>
  <c r="I34" i="10"/>
  <c r="I38" i="10" s="1"/>
  <c r="H33" i="10"/>
  <c r="H34" i="10"/>
  <c r="H38" i="10" s="1"/>
  <c r="E33" i="10"/>
  <c r="E34" i="10" s="1"/>
  <c r="E38" i="10" s="1"/>
  <c r="D33" i="10"/>
  <c r="D34" i="10" s="1"/>
  <c r="D38" i="10" s="1"/>
  <c r="C33" i="10"/>
  <c r="C34" i="10" s="1"/>
  <c r="C38" i="10" s="1"/>
  <c r="G23" i="10"/>
  <c r="J16" i="10"/>
  <c r="G14" i="10"/>
  <c r="H14" i="10" s="1"/>
  <c r="I14" i="10" s="1"/>
  <c r="J14" i="10" s="1"/>
  <c r="B14" i="10"/>
  <c r="C14" i="10" s="1"/>
  <c r="D14" i="10" s="1"/>
  <c r="E14" i="10" s="1"/>
  <c r="H13" i="10"/>
  <c r="I13" i="10" s="1"/>
  <c r="J7" i="10" s="1"/>
  <c r="J21" i="10" s="1"/>
  <c r="J23" i="10" s="1"/>
  <c r="C13" i="10"/>
  <c r="D13" i="10" s="1"/>
  <c r="H12" i="10"/>
  <c r="H6" i="10" s="1"/>
  <c r="C12" i="10"/>
  <c r="D12" i="10" s="1"/>
  <c r="D6" i="10" s="1"/>
  <c r="I7" i="10"/>
  <c r="I21" i="10" s="1"/>
  <c r="I23" i="10" s="1"/>
  <c r="H7" i="10"/>
  <c r="H21" i="10" s="1"/>
  <c r="H23" i="10" s="1"/>
  <c r="D24" i="10" s="1"/>
  <c r="E43" i="10" s="1"/>
  <c r="C6" i="10"/>
  <c r="B45" i="9"/>
  <c r="D44" i="9" s="1"/>
  <c r="H44" i="9" s="1"/>
  <c r="I16" i="9"/>
  <c r="I6" i="9" s="1"/>
  <c r="I8" i="9" s="1"/>
  <c r="D16" i="9"/>
  <c r="H7" i="9"/>
  <c r="C12" i="9"/>
  <c r="D12" i="9" s="1"/>
  <c r="D6" i="9" s="1"/>
  <c r="H12" i="9"/>
  <c r="H6" i="9"/>
  <c r="H8" i="9"/>
  <c r="C13" i="9"/>
  <c r="C7" i="9" s="1"/>
  <c r="H13" i="9"/>
  <c r="I13" i="9" s="1"/>
  <c r="J7" i="9" s="1"/>
  <c r="J21" i="9" s="1"/>
  <c r="J23" i="9" s="1"/>
  <c r="I7" i="9"/>
  <c r="I21" i="9" s="1"/>
  <c r="I23" i="9" s="1"/>
  <c r="B14" i="9"/>
  <c r="C14" i="9" s="1"/>
  <c r="D14" i="9" s="1"/>
  <c r="E14" i="9" s="1"/>
  <c r="G14" i="9"/>
  <c r="H14" i="9"/>
  <c r="I14" i="9" s="1"/>
  <c r="J14" i="9" s="1"/>
  <c r="H21" i="9"/>
  <c r="H23" i="9" s="1"/>
  <c r="D24" i="9" s="1"/>
  <c r="E43" i="9" s="1"/>
  <c r="G23" i="9"/>
  <c r="C33" i="9"/>
  <c r="C34" i="9" s="1"/>
  <c r="C38" i="9" s="1"/>
  <c r="D33" i="9"/>
  <c r="D34" i="9" s="1"/>
  <c r="D38" i="9" s="1"/>
  <c r="E33" i="9"/>
  <c r="E34" i="9" s="1"/>
  <c r="E38" i="9" s="1"/>
  <c r="H33" i="9"/>
  <c r="I33" i="9"/>
  <c r="J33" i="9"/>
  <c r="J34" i="9" s="1"/>
  <c r="J38" i="9" s="1"/>
  <c r="H34" i="9"/>
  <c r="H38" i="9" s="1"/>
  <c r="I34" i="9"/>
  <c r="I38" i="9" s="1"/>
  <c r="D13" i="9"/>
  <c r="E13" i="9" s="1"/>
  <c r="E7" i="9" s="1"/>
  <c r="I12" i="9"/>
  <c r="J12" i="9"/>
  <c r="D43" i="9"/>
  <c r="E16" i="9"/>
  <c r="E6" i="9" s="1"/>
  <c r="E8" i="9" s="1"/>
  <c r="D43" i="10"/>
  <c r="H44" i="10"/>
  <c r="H9" i="9"/>
  <c r="H10" i="9" l="1"/>
  <c r="H17" i="9" s="1"/>
  <c r="H8" i="10"/>
  <c r="J6" i="15"/>
  <c r="J8" i="15" s="1"/>
  <c r="J9" i="15" s="1"/>
  <c r="J10" i="15" s="1"/>
  <c r="J17" i="15" s="1"/>
  <c r="I12" i="15"/>
  <c r="J12" i="15" s="1"/>
  <c r="D45" i="10"/>
  <c r="C6" i="9"/>
  <c r="C8" i="9" s="1"/>
  <c r="J16" i="9"/>
  <c r="J6" i="9" s="1"/>
  <c r="J8" i="9" s="1"/>
  <c r="J9" i="9" s="1"/>
  <c r="J10" i="9" s="1"/>
  <c r="J17" i="9" s="1"/>
  <c r="I12" i="10"/>
  <c r="G110" i="14"/>
  <c r="G111" i="14" s="1"/>
  <c r="G112" i="14" s="1"/>
  <c r="D12" i="15"/>
  <c r="D6" i="15" s="1"/>
  <c r="E110" i="14"/>
  <c r="E111" i="14" s="1"/>
  <c r="E112" i="14" s="1"/>
  <c r="H9" i="15"/>
  <c r="H10" i="15" s="1"/>
  <c r="H17" i="15" s="1"/>
  <c r="D7" i="15"/>
  <c r="D8" i="15" s="1"/>
  <c r="E13" i="15"/>
  <c r="E7" i="15" s="1"/>
  <c r="E8" i="15" s="1"/>
  <c r="D24" i="15"/>
  <c r="E43" i="15" s="1"/>
  <c r="C7" i="15"/>
  <c r="C8" i="15" s="1"/>
  <c r="H43" i="15"/>
  <c r="H45" i="15" s="1"/>
  <c r="I6" i="15"/>
  <c r="I8" i="15" s="1"/>
  <c r="E9" i="9"/>
  <c r="E10" i="9"/>
  <c r="E17" i="9" s="1"/>
  <c r="D8" i="9"/>
  <c r="I9" i="9"/>
  <c r="I10" i="9" s="1"/>
  <c r="I17" i="9" s="1"/>
  <c r="H9" i="10"/>
  <c r="H10" i="10" s="1"/>
  <c r="H17" i="10" s="1"/>
  <c r="H43" i="9"/>
  <c r="H45" i="9" s="1"/>
  <c r="D7" i="10"/>
  <c r="D8" i="10" s="1"/>
  <c r="E13" i="10"/>
  <c r="E7" i="10" s="1"/>
  <c r="E8" i="10" s="1"/>
  <c r="D45" i="9"/>
  <c r="C7" i="10"/>
  <c r="C8" i="10" s="1"/>
  <c r="H43" i="10"/>
  <c r="H45" i="10" s="1"/>
  <c r="D7" i="9"/>
  <c r="I6" i="10" l="1"/>
  <c r="I8" i="10" s="1"/>
  <c r="I9" i="10" s="1"/>
  <c r="I10" i="10" s="1"/>
  <c r="I17" i="10" s="1"/>
  <c r="J12" i="10"/>
  <c r="J6" i="10" s="1"/>
  <c r="J8" i="10" s="1"/>
  <c r="D9" i="15"/>
  <c r="D10" i="15"/>
  <c r="D17" i="15" s="1"/>
  <c r="C9" i="15"/>
  <c r="C10" i="15" s="1"/>
  <c r="C17" i="15" s="1"/>
  <c r="E9" i="15"/>
  <c r="E10" i="15"/>
  <c r="E17" i="15" s="1"/>
  <c r="I9" i="15"/>
  <c r="I10" i="15" s="1"/>
  <c r="I17" i="15" s="1"/>
  <c r="E9" i="10"/>
  <c r="E10" i="10"/>
  <c r="E17" i="10" s="1"/>
  <c r="D9" i="10"/>
  <c r="D10" i="10" s="1"/>
  <c r="D17" i="10" s="1"/>
  <c r="D9" i="9"/>
  <c r="D10" i="9" s="1"/>
  <c r="D17" i="9" s="1"/>
  <c r="C9" i="10"/>
  <c r="C10" i="10" s="1"/>
  <c r="C17" i="10" s="1"/>
  <c r="C9" i="9"/>
  <c r="C10" i="9"/>
  <c r="C17" i="9" s="1"/>
  <c r="J9" i="10" l="1"/>
  <c r="J10" i="10"/>
  <c r="J17" i="10" s="1"/>
</calcChain>
</file>

<file path=xl/sharedStrings.xml><?xml version="1.0" encoding="utf-8"?>
<sst xmlns="http://schemas.openxmlformats.org/spreadsheetml/2006/main" count="540" uniqueCount="290">
  <si>
    <t>Without Debt</t>
  </si>
  <si>
    <t>With Debt</t>
  </si>
  <si>
    <t>Year ---------&gt;</t>
  </si>
  <si>
    <t>EBIT (10% of assets)</t>
  </si>
  <si>
    <t>Financial expenses (6% of debt)</t>
  </si>
  <si>
    <t>EBT</t>
  </si>
  <si>
    <t>Taxes (t= 30%)</t>
  </si>
  <si>
    <t>Net Income</t>
  </si>
  <si>
    <t>Debt  (D)</t>
  </si>
  <si>
    <t>Equity  (E)</t>
  </si>
  <si>
    <t>Principal</t>
  </si>
  <si>
    <t>CF debt (before taxes)</t>
  </si>
  <si>
    <t>IRR of Debt or Cost of debt before taxes  =</t>
  </si>
  <si>
    <t>AND HOW DEBT ALSO INCREASES RISK (Variability of ROE)</t>
  </si>
  <si>
    <t>Bad</t>
  </si>
  <si>
    <t>Normal</t>
  </si>
  <si>
    <t>Good</t>
  </si>
  <si>
    <t xml:space="preserve">EBIT </t>
  </si>
  <si>
    <t>Y</t>
  </si>
  <si>
    <t>N</t>
  </si>
  <si>
    <t>Equity</t>
  </si>
  <si>
    <t xml:space="preserve">    COMO LA DEUDA AUMENTA LA RENTABILIDAD (el ROE)</t>
  </si>
  <si>
    <t>Sin deuda</t>
  </si>
  <si>
    <t>Con deuda</t>
  </si>
  <si>
    <t>Año ---------&gt;</t>
  </si>
  <si>
    <t>Gastos financieros (6% de la deuda)</t>
  </si>
  <si>
    <t>Impuestos (t = 30%)</t>
  </si>
  <si>
    <t>Activo neto (AN)</t>
  </si>
  <si>
    <t>Deuda (D)</t>
  </si>
  <si>
    <t>Malo</t>
  </si>
  <si>
    <t>Bueno</t>
  </si>
  <si>
    <t>S</t>
  </si>
  <si>
    <t>EBT, earnings before taxes</t>
  </si>
  <si>
    <t>NI, Net Income</t>
  </si>
  <si>
    <t>Net assets (NA)</t>
  </si>
  <si>
    <t>ROE  (Net Income / Equity)</t>
  </si>
  <si>
    <t>EBIT (10% del activo)</t>
  </si>
  <si>
    <t>BAT, Beneficio antes de impuestos</t>
  </si>
  <si>
    <t>BN, Beneficio neto</t>
  </si>
  <si>
    <t>Recursos propios (RP)</t>
  </si>
  <si>
    <t>Y COMO LA DEUDA AUMENTA TAMBIÉN EL RIESGO (la variabilidad de la ROE)</t>
  </si>
  <si>
    <t>EBIT interest coverage</t>
  </si>
  <si>
    <t>ATT</t>
  </si>
  <si>
    <t>Bell</t>
  </si>
  <si>
    <t>BT</t>
  </si>
  <si>
    <t>Sprint</t>
  </si>
  <si>
    <t>SBC</t>
  </si>
  <si>
    <t>Berizon</t>
  </si>
  <si>
    <t>AAA</t>
  </si>
  <si>
    <t>AA</t>
  </si>
  <si>
    <t>A</t>
  </si>
  <si>
    <t>BBB</t>
  </si>
  <si>
    <t>BB</t>
  </si>
  <si>
    <t>B</t>
  </si>
  <si>
    <t>CCC</t>
  </si>
  <si>
    <t>W</t>
  </si>
  <si>
    <t>K</t>
  </si>
  <si>
    <t>WACC CALCULATION</t>
  </si>
  <si>
    <t xml:space="preserve">For year 1. </t>
  </si>
  <si>
    <t>Total financing</t>
  </si>
  <si>
    <t>(Assumptions in green)</t>
  </si>
  <si>
    <t>W  x  K</t>
  </si>
  <si>
    <t>(Hipótesis en verde)</t>
  </si>
  <si>
    <r>
      <t xml:space="preserve">ROE </t>
    </r>
    <r>
      <rPr>
        <sz val="9"/>
        <rFont val="Arial"/>
        <family val="2"/>
      </rPr>
      <t>(NI / Equity previous year)</t>
    </r>
  </si>
  <si>
    <r>
      <t>ROE</t>
    </r>
    <r>
      <rPr>
        <sz val="9"/>
        <rFont val="Arial"/>
        <family val="2"/>
      </rPr>
      <t xml:space="preserve"> = BN / RP año anterior</t>
    </r>
  </si>
  <si>
    <r>
      <t xml:space="preserve">ROA </t>
    </r>
    <r>
      <rPr>
        <sz val="9"/>
        <rFont val="Arial"/>
        <family val="2"/>
      </rPr>
      <t>(EBIT / AN)</t>
    </r>
  </si>
  <si>
    <t>Intereses y comisiones</t>
  </si>
  <si>
    <t>CF de la Deuda  (antes de impuestos)</t>
  </si>
  <si>
    <t>TIR de la Deuda, antes de impuestos  =</t>
  </si>
  <si>
    <r>
      <t xml:space="preserve">BAT, </t>
    </r>
    <r>
      <rPr>
        <sz val="9"/>
        <rFont val="Arial"/>
        <family val="2"/>
      </rPr>
      <t>Beneficio antes de impuestos</t>
    </r>
  </si>
  <si>
    <t>Equity o Capital (E)</t>
  </si>
  <si>
    <t>ROE  (Benef. / Capital)</t>
  </si>
  <si>
    <t>CALCULO DEL WACC</t>
  </si>
  <si>
    <t>Capital</t>
  </si>
  <si>
    <t>Financiación total</t>
  </si>
  <si>
    <t>Cálculo para el año 1 y 2.</t>
  </si>
  <si>
    <t>Deuda (desp se impuestos)</t>
  </si>
  <si>
    <t>Debt (after taxes)</t>
  </si>
  <si>
    <t>CASH FLOWS OF DEBT</t>
  </si>
  <si>
    <t>CASH FLOWS DE LA DEUDA</t>
  </si>
  <si>
    <t>Interest payment and fees</t>
  </si>
  <si>
    <t>EBITDA interest coverage</t>
  </si>
  <si>
    <t>Answers in English</t>
  </si>
  <si>
    <t>Telefónica</t>
  </si>
  <si>
    <t>HOW DEBT INCREASES RETURN (ROE)</t>
  </si>
  <si>
    <r>
      <t xml:space="preserve">ROA </t>
    </r>
    <r>
      <rPr>
        <sz val="9"/>
        <rFont val="Arial"/>
        <family val="2"/>
      </rPr>
      <t>(EBIT / net assets)</t>
    </r>
  </si>
  <si>
    <t>Interest Coverage</t>
  </si>
  <si>
    <t>Asset Coverage</t>
  </si>
  <si>
    <t>Leverage</t>
  </si>
  <si>
    <t>Cash Flow-to-Debt</t>
  </si>
  <si>
    <t>Return on Assets</t>
  </si>
  <si>
    <t>Profit</t>
  </si>
  <si>
    <t>Liquidity</t>
  </si>
  <si>
    <t>Revenue Stability</t>
  </si>
  <si>
    <t>• Interest Coverage:</t>
  </si>
  <si>
    <t>(EBIT - Interest Capitalized + (1/3)*Rental Expense) / (Interest Expense + (1/3)*Rental Expense +Preferred Dividends/0.65)</t>
  </si>
  <si>
    <t>• Asset Coverage:</t>
  </si>
  <si>
    <t>(Total Assets - Goodwill - Intangibles) / Total Debt</t>
  </si>
  <si>
    <t>• Leverage:</t>
  </si>
  <si>
    <t xml:space="preserve"> (Total Debt + 8*Rental Expense) / (Total Debt + 8*Rental Expense + Deferred Taxes + Minority Interest + Total Equity)</t>
  </si>
  <si>
    <t>• Cash Flow/Debt:</t>
  </si>
  <si>
    <t xml:space="preserve"> (Net After-Tax Income Before X-Items + Depreciations - Dividends) / (Total Debt + 8*Rental Expense)</t>
  </si>
  <si>
    <t>• Return on Assets:</t>
  </si>
  <si>
    <t xml:space="preserve"> Net After-Tax Income Before X-Items / 2 Year Average Assets</t>
  </si>
  <si>
    <t>• Profit:</t>
  </si>
  <si>
    <t xml:space="preserve"> Net After-Tax Income Before X-Items / Net Sales</t>
  </si>
  <si>
    <t>• Liquidity:</t>
  </si>
  <si>
    <t xml:space="preserve"> Cash &amp; Market Securities / Total Assets</t>
  </si>
  <si>
    <t>• Revenue Stability:</t>
  </si>
  <si>
    <t xml:space="preserve"> 5 Year Average Net Sales / 5 Year Standard Deviation Net Sales</t>
  </si>
  <si>
    <t>Respuestas en español</t>
  </si>
  <si>
    <t>Market Return in %</t>
  </si>
  <si>
    <t>ROE in %</t>
  </si>
  <si>
    <t>Average ROE and market Return, during 1995-2002, for Telecom Compnaies (in %)</t>
  </si>
  <si>
    <t>Summary</t>
  </si>
  <si>
    <t>Ratio</t>
  </si>
  <si>
    <t>Description</t>
  </si>
  <si>
    <t>Aaa-Aa</t>
  </si>
  <si>
    <t>Baa</t>
  </si>
  <si>
    <t>Ba</t>
  </si>
  <si>
    <t>Caa-C</t>
  </si>
  <si>
    <t>Invest. Grade</t>
  </si>
  <si>
    <t>Speculative</t>
  </si>
  <si>
    <t>(EBIT / Interests)</t>
  </si>
  <si>
    <t>Assets / Debt</t>
  </si>
  <si>
    <t>Debt / (Debt + Equity)</t>
  </si>
  <si>
    <t>Leverage-1*</t>
  </si>
  <si>
    <t>Debt / Equity (times)</t>
  </si>
  <si>
    <t>Leverage-2*</t>
  </si>
  <si>
    <t>Assets / Equity</t>
  </si>
  <si>
    <t>CFO / Debt</t>
  </si>
  <si>
    <t>Return on Equity*</t>
  </si>
  <si>
    <t>Net Income / Equity</t>
  </si>
  <si>
    <t>Net Income / Sales</t>
  </si>
  <si>
    <t>Cash / Total Assets</t>
  </si>
  <si>
    <t>Detailed calculation of every ratio</t>
  </si>
  <si>
    <t>See example of this ratio ----&gt;</t>
  </si>
  <si>
    <t>Years</t>
  </si>
  <si>
    <t>Sales A</t>
  </si>
  <si>
    <t>Change</t>
  </si>
  <si>
    <t>Sales B</t>
  </si>
  <si>
    <t>Average</t>
  </si>
  <si>
    <t>St. Dev</t>
  </si>
  <si>
    <t>Average / st dev</t>
  </si>
  <si>
    <t>Average ratios for every grade, during 2001-03 for US industrial long-term debt</t>
  </si>
  <si>
    <t>EBIT / Interests</t>
  </si>
  <si>
    <t>EBITDA / Interests</t>
  </si>
  <si>
    <t>FFO / Total debt (%)</t>
  </si>
  <si>
    <t>FCF after tax / Debt</t>
  </si>
  <si>
    <t>Total debt / EBITDA</t>
  </si>
  <si>
    <t>Debt / EBITDA</t>
  </si>
  <si>
    <t>EBIT / Net assets</t>
  </si>
  <si>
    <t>Total debt / capital (%)</t>
  </si>
  <si>
    <t>Return on capital</t>
  </si>
  <si>
    <t>FOCF / Total debt</t>
  </si>
  <si>
    <t>Median ratios for every grade</t>
  </si>
  <si>
    <t>Net Income / Assets</t>
  </si>
  <si>
    <t>Sales for companies A (stable) a B (volatile)</t>
  </si>
  <si>
    <t>Investment-Grade</t>
  </si>
  <si>
    <t>Speculative-Grade</t>
  </si>
  <si>
    <t>* Ratios included and calculated by the author, not by Moody's</t>
  </si>
  <si>
    <t>10Y Gov. Bond</t>
  </si>
  <si>
    <t>2Y Gov. Bond</t>
  </si>
  <si>
    <t>Spread 10 to 2Y</t>
  </si>
  <si>
    <t>2000-11</t>
  </si>
  <si>
    <t>USA</t>
  </si>
  <si>
    <t>GER</t>
  </si>
  <si>
    <t>SPA</t>
  </si>
  <si>
    <t>Max.</t>
  </si>
  <si>
    <t>Min.</t>
  </si>
  <si>
    <t>1993-99</t>
  </si>
  <si>
    <t>Table 1</t>
  </si>
  <si>
    <t>Table 2. Standard &amp; Poor’s Rating, 2001-03</t>
  </si>
  <si>
    <t>Table 3. Moody's ratings July 2006</t>
  </si>
  <si>
    <t>Aaa</t>
  </si>
  <si>
    <t xml:space="preserve">Aa </t>
  </si>
  <si>
    <t xml:space="preserve">Ba </t>
  </si>
  <si>
    <t>Operating Margin</t>
  </si>
  <si>
    <t>EBITA Margin</t>
  </si>
  <si>
    <t>EBITA/ IntExp</t>
  </si>
  <si>
    <t>(FFO+IntExp)/ IntExp</t>
  </si>
  <si>
    <t>Debt/ EBITDA</t>
  </si>
  <si>
    <t>Debt/ BookCap</t>
  </si>
  <si>
    <t>FFO/ NetDebt</t>
  </si>
  <si>
    <t>CAPEX/ DepExp</t>
  </si>
  <si>
    <t>Rev Vol</t>
  </si>
  <si>
    <t>RCF/ NetDebt</t>
  </si>
  <si>
    <t>Investment Grade</t>
  </si>
  <si>
    <t>Speculative Grade</t>
  </si>
  <si>
    <t>EBITA/ Average AT</t>
  </si>
  <si>
    <t>Ratio/ Ratings</t>
  </si>
  <si>
    <t>EBITA / Average Assets</t>
  </si>
  <si>
    <t>EBITA / Average of Current and Previous Year Assets</t>
  </si>
  <si>
    <t>EBITA / Interest Expense</t>
  </si>
  <si>
    <t>EBITA / Net Revenue</t>
  </si>
  <si>
    <t>(FFO + Interest Expense) / Interest Expense</t>
  </si>
  <si>
    <t>(Funds From Operations + Interest Expense) / Interest Expense</t>
  </si>
  <si>
    <t>FFO / Debt</t>
  </si>
  <si>
    <t>Funds From Operations / (Short-Term Debt + Long-Term Debt)</t>
  </si>
  <si>
    <t>RCF / Debt</t>
  </si>
  <si>
    <t>(FFO - Preferred Dividends - Common Dividends - Minority Dividends) / (Short-Term Debt + Long-Term Debt)</t>
  </si>
  <si>
    <t>(Short-Term Debt + Long-Term Debt) / EBITDA</t>
  </si>
  <si>
    <t>Debt / Book Capitalization</t>
  </si>
  <si>
    <t>(Short-Term Debt + Long-Term Debt) /</t>
  </si>
  <si>
    <t>(Short-Term Debt + Long-Term Debt + Deferred Taxes + Minority Interest + Book Equity)</t>
  </si>
  <si>
    <t>Operating Profit / Net Revenue</t>
  </si>
  <si>
    <t>CAPEX / Depreciation Expense</t>
  </si>
  <si>
    <t>Revenue Volatility</t>
  </si>
  <si>
    <t>Standard Deviation of Trailing Five Years of Net Revenue Growth</t>
  </si>
  <si>
    <t>Definitions:</t>
  </si>
  <si>
    <t xml:space="preserve">OLD VERSION MOODY'S 2006. NOT TO BE INCLUDEN IN THE BOOK. </t>
  </si>
  <si>
    <t>Tables 3 &amp; 4. Moody's Financial Metrics Key Ratios by Rating and Industry.</t>
  </si>
  <si>
    <t>For Global Non-Financial Corporations. 2008</t>
  </si>
  <si>
    <t>Respostas em português</t>
  </si>
  <si>
    <t>(Hipóteses em verde)</t>
  </si>
  <si>
    <t>Com dívida</t>
  </si>
  <si>
    <t xml:space="preserve">      Com dívida</t>
  </si>
  <si>
    <t xml:space="preserve">       Sem dívida</t>
  </si>
  <si>
    <t>Ano ---------&gt;</t>
  </si>
  <si>
    <t>EBIT (10% do ativo)</t>
  </si>
  <si>
    <t>Despesas financeiras (6% de la deuda)</t>
  </si>
  <si>
    <t>EBT, Lucro antes dos impostos</t>
  </si>
  <si>
    <t>Impostos (t = 30%)</t>
  </si>
  <si>
    <t>LL, Lucro líquido</t>
  </si>
  <si>
    <t>Ativo líquido (AL)</t>
  </si>
  <si>
    <t>Dívida (D)</t>
  </si>
  <si>
    <t>Recursos próprios (RP)</t>
  </si>
  <si>
    <r>
      <t xml:space="preserve">ROA </t>
    </r>
    <r>
      <rPr>
        <sz val="9"/>
        <rFont val="Arial"/>
        <family val="2"/>
      </rPr>
      <t>(EBIT / AL)</t>
    </r>
  </si>
  <si>
    <r>
      <t>ROE</t>
    </r>
    <r>
      <rPr>
        <sz val="9"/>
        <rFont val="Arial"/>
        <family val="2"/>
      </rPr>
      <t xml:space="preserve"> = LL / RP ano anterior</t>
    </r>
  </si>
  <si>
    <t>CASH FLOWS DA DÍVIDA</t>
  </si>
  <si>
    <t>Juros e comissões</t>
  </si>
  <si>
    <t>CF da Dívida  (antes de impostos)</t>
  </si>
  <si>
    <t>TIR da dívida, antes de impostos  =</t>
  </si>
  <si>
    <t>E COMO A DÍVIDA AUMENTA TAMBÉM O RISCO (a variabilidade do ROE)</t>
  </si>
  <si>
    <t xml:space="preserve">   Sem dívida</t>
  </si>
  <si>
    <t>Ruim</t>
  </si>
  <si>
    <t>Bom</t>
  </si>
  <si>
    <t>Equity ou Capital (E)</t>
  </si>
  <si>
    <t>ROE  (Lucro Líq. / Capital)</t>
  </si>
  <si>
    <t>CÁLCULO DO WACC</t>
  </si>
  <si>
    <t>Cálculo para o ano 1 e 2</t>
  </si>
  <si>
    <t>Dívida (depois de impostos)</t>
  </si>
  <si>
    <t>Financiamento total</t>
  </si>
  <si>
    <t>Tabela 1</t>
  </si>
  <si>
    <t>Bond de 10 anos Governo</t>
  </si>
  <si>
    <t>Bond de 2 anos Governo</t>
  </si>
  <si>
    <t>Spread (10 anos -  2 anos)</t>
  </si>
  <si>
    <t>INGLÊS</t>
  </si>
  <si>
    <t>PORTUGUÊS</t>
  </si>
  <si>
    <t>ROE Médio e retorno de mercado, durante 1995-2002, para empresas de Telecom (em %)</t>
  </si>
  <si>
    <t>ROE (%)</t>
  </si>
  <si>
    <t>Retorno de Mercado (%)</t>
  </si>
  <si>
    <t>AT&amp;T</t>
  </si>
  <si>
    <t>Tabela 2. Ratings da Standard &amp; Poor, 2001-03</t>
  </si>
  <si>
    <t>industriais americanas</t>
  </si>
  <si>
    <t xml:space="preserve">Média dos índices para cada rating, de 2001 a  2003, para dívidas de longo prazo de empresas </t>
  </si>
  <si>
    <t>Índice/ Ratings</t>
  </si>
  <si>
    <t>Cobertura de juros (EBITDA)</t>
  </si>
  <si>
    <t>Cobertura de juros 
(EBIT)</t>
  </si>
  <si>
    <t>Retorno sobre capital</t>
  </si>
  <si>
    <t>Dívida Total / EBITDA</t>
  </si>
  <si>
    <t>Dívida Total  / capital (%)</t>
  </si>
  <si>
    <t xml:space="preserve">FOCF / Dívida Total </t>
  </si>
  <si>
    <t>Grau de investimento</t>
  </si>
  <si>
    <t>Grau Especulativo</t>
  </si>
  <si>
    <t>CFO / Dívida Total (%)</t>
  </si>
  <si>
    <t>Dívida / EBITDA</t>
  </si>
  <si>
    <t>FFO/ Dívida Líq.</t>
  </si>
  <si>
    <t>RCF/ Dívida Líq.</t>
  </si>
  <si>
    <t>Tabelas 3 e 4. Índices da Moody's Financial Metrics por rating e indústria</t>
  </si>
  <si>
    <t>Para empresas globais não-financeiras. 2008</t>
  </si>
  <si>
    <t>Margem Operacional</t>
  </si>
  <si>
    <t>Margem EBITDA</t>
  </si>
  <si>
    <t>(FFO+Desp. Juros)/ Desp. Juros</t>
  </si>
  <si>
    <t>CAPEX/ Depreciação</t>
  </si>
  <si>
    <t>Volatilidade Receitas</t>
  </si>
  <si>
    <t>EBITDA / Average Assets</t>
  </si>
  <si>
    <t>EBITDA/ Média Ativos</t>
  </si>
  <si>
    <t>Média</t>
  </si>
  <si>
    <t>Máx.</t>
  </si>
  <si>
    <t>EUA</t>
  </si>
  <si>
    <t>Alemanha</t>
  </si>
  <si>
    <t>Espanha</t>
  </si>
  <si>
    <t>i</t>
  </si>
  <si>
    <t xml:space="preserve">    COMO A DÍVIDA AUMENTA A RENTABILIDADE (ROE)</t>
  </si>
  <si>
    <t>2000-2011</t>
  </si>
  <si>
    <t>1993-1999</t>
  </si>
  <si>
    <t>EBITDA/ Desp. Juros</t>
  </si>
  <si>
    <t>Dívida / Capit. Contábil</t>
  </si>
  <si>
    <t>Despesas financeiras (6% da dívida)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</si>
</sst>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>
    <font>
      <sz val="10"/>
      <name val="Arial"/>
    </font>
    <font>
      <sz val="10"/>
      <name val="Arial"/>
      <family val="2"/>
    </font>
    <font>
      <sz val="9"/>
      <name val="Geneva"/>
      <family val="2"/>
    </font>
    <font>
      <sz val="8"/>
      <name val="Geneva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9" fillId="0" borderId="0" xfId="0" applyFont="1"/>
    <xf numFmtId="0" fontId="5" fillId="0" borderId="0" xfId="1" applyFont="1" applyBorder="1"/>
    <xf numFmtId="0" fontId="6" fillId="2" borderId="1" xfId="1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left" indent="1"/>
    </xf>
    <xf numFmtId="0" fontId="5" fillId="2" borderId="0" xfId="1" applyFont="1" applyFill="1" applyBorder="1"/>
    <xf numFmtId="0" fontId="6" fillId="0" borderId="0" xfId="1" applyFont="1" applyBorder="1" applyAlignment="1">
      <alignment horizontal="right"/>
    </xf>
    <xf numFmtId="0" fontId="6" fillId="2" borderId="2" xfId="1" applyFont="1" applyFill="1" applyBorder="1"/>
    <xf numFmtId="0" fontId="6" fillId="0" borderId="0" xfId="1" applyFont="1" applyBorder="1"/>
    <xf numFmtId="0" fontId="6" fillId="0" borderId="0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0" fontId="5" fillId="0" borderId="2" xfId="1" applyFont="1" applyBorder="1"/>
    <xf numFmtId="0" fontId="5" fillId="0" borderId="3" xfId="1" applyFont="1" applyBorder="1"/>
    <xf numFmtId="0" fontId="5" fillId="0" borderId="1" xfId="1" applyFont="1" applyBorder="1"/>
    <xf numFmtId="9" fontId="6" fillId="3" borderId="0" xfId="1" applyNumberFormat="1" applyFont="1" applyFill="1" applyBorder="1"/>
    <xf numFmtId="9" fontId="5" fillId="0" borderId="0" xfId="1" applyNumberFormat="1" applyFont="1" applyFill="1" applyBorder="1"/>
    <xf numFmtId="9" fontId="6" fillId="0" borderId="0" xfId="2" applyFont="1" applyBorder="1"/>
    <xf numFmtId="164" fontId="6" fillId="0" borderId="0" xfId="2" applyNumberFormat="1" applyFont="1" applyBorder="1"/>
    <xf numFmtId="0" fontId="6" fillId="0" borderId="2" xfId="1" applyFont="1" applyBorder="1"/>
    <xf numFmtId="0" fontId="5" fillId="0" borderId="0" xfId="1" applyFont="1" applyFill="1" applyBorder="1" applyAlignment="1">
      <alignment horizontal="left" indent="1"/>
    </xf>
    <xf numFmtId="0" fontId="5" fillId="0" borderId="2" xfId="1" applyFont="1" applyFill="1" applyBorder="1"/>
    <xf numFmtId="164" fontId="6" fillId="4" borderId="0" xfId="1" applyNumberFormat="1" applyFont="1" applyFill="1" applyBorder="1" applyAlignment="1">
      <alignment horizontal="right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right"/>
    </xf>
    <xf numFmtId="164" fontId="6" fillId="0" borderId="0" xfId="1" applyNumberFormat="1" applyFont="1" applyBorder="1"/>
    <xf numFmtId="0" fontId="7" fillId="2" borderId="1" xfId="1" applyFont="1" applyFill="1" applyBorder="1" applyAlignment="1">
      <alignment horizontal="left" indent="1"/>
    </xf>
    <xf numFmtId="0" fontId="6" fillId="0" borderId="0" xfId="1" quotePrefix="1" applyFont="1" applyBorder="1" applyAlignment="1">
      <alignment horizontal="left" indent="1"/>
    </xf>
    <xf numFmtId="0" fontId="5" fillId="0" borderId="0" xfId="1" quotePrefix="1" applyFont="1" applyBorder="1" applyAlignment="1">
      <alignment horizontal="left" indent="1"/>
    </xf>
    <xf numFmtId="164" fontId="6" fillId="4" borderId="4" xfId="1" applyNumberFormat="1" applyFont="1" applyFill="1" applyBorder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4" borderId="0" xfId="2" applyNumberFormat="1" applyFont="1" applyFill="1" applyBorder="1"/>
    <xf numFmtId="9" fontId="6" fillId="4" borderId="0" xfId="2" applyFont="1" applyFill="1" applyBorder="1"/>
    <xf numFmtId="164" fontId="6" fillId="0" borderId="0" xfId="2" applyNumberFormat="1" applyFont="1" applyFill="1" applyBorder="1"/>
    <xf numFmtId="9" fontId="6" fillId="0" borderId="0" xfId="0" applyNumberFormat="1" applyFont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6" xfId="0" applyFont="1" applyBorder="1"/>
    <xf numFmtId="0" fontId="13" fillId="0" borderId="6" xfId="0" applyFont="1" applyBorder="1" applyAlignment="1">
      <alignment horizontal="center"/>
    </xf>
    <xf numFmtId="0" fontId="14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9" fontId="17" fillId="0" borderId="0" xfId="2" applyFont="1"/>
    <xf numFmtId="1" fontId="17" fillId="0" borderId="0" xfId="0" applyNumberFormat="1" applyFont="1"/>
    <xf numFmtId="1" fontId="17" fillId="0" borderId="0" xfId="0" applyNumberFormat="1" applyFont="1" applyAlignment="1"/>
    <xf numFmtId="2" fontId="17" fillId="0" borderId="0" xfId="0" applyNumberFormat="1" applyFont="1" applyAlignment="1"/>
    <xf numFmtId="0" fontId="9" fillId="0" borderId="13" xfId="0" applyFont="1" applyBorder="1"/>
    <xf numFmtId="1" fontId="9" fillId="0" borderId="14" xfId="0" applyNumberFormat="1" applyFont="1" applyBorder="1" applyAlignment="1">
      <alignment horizontal="right" indent="1"/>
    </xf>
    <xf numFmtId="1" fontId="9" fillId="0" borderId="15" xfId="0" applyNumberFormat="1" applyFont="1" applyBorder="1" applyAlignment="1">
      <alignment horizontal="right" indent="1"/>
    </xf>
    <xf numFmtId="0" fontId="9" fillId="0" borderId="16" xfId="0" applyFont="1" applyBorder="1"/>
    <xf numFmtId="1" fontId="9" fillId="0" borderId="17" xfId="0" applyNumberFormat="1" applyFont="1" applyBorder="1" applyAlignment="1">
      <alignment horizontal="right" indent="1"/>
    </xf>
    <xf numFmtId="1" fontId="9" fillId="0" borderId="0" xfId="0" applyNumberFormat="1" applyFont="1" applyBorder="1" applyAlignment="1">
      <alignment horizontal="right" indent="1"/>
    </xf>
    <xf numFmtId="1" fontId="9" fillId="0" borderId="18" xfId="0" applyNumberFormat="1" applyFont="1" applyBorder="1" applyAlignment="1">
      <alignment horizontal="right" indent="1"/>
    </xf>
    <xf numFmtId="9" fontId="9" fillId="0" borderId="17" xfId="2" applyNumberFormat="1" applyFont="1" applyBorder="1" applyAlignment="1">
      <alignment horizontal="right" indent="1"/>
    </xf>
    <xf numFmtId="9" fontId="9" fillId="0" borderId="18" xfId="2" applyNumberFormat="1" applyFont="1" applyBorder="1" applyAlignment="1">
      <alignment horizontal="right" indent="1"/>
    </xf>
    <xf numFmtId="0" fontId="9" fillId="0" borderId="19" xfId="0" applyFont="1" applyBorder="1"/>
    <xf numFmtId="0" fontId="9" fillId="2" borderId="20" xfId="0" applyFont="1" applyFill="1" applyBorder="1"/>
    <xf numFmtId="0" fontId="8" fillId="2" borderId="21" xfId="0" applyFont="1" applyFill="1" applyBorder="1" applyAlignment="1">
      <alignment horizontal="center"/>
    </xf>
    <xf numFmtId="0" fontId="9" fillId="2" borderId="21" xfId="0" applyFont="1" applyFill="1" applyBorder="1"/>
    <xf numFmtId="0" fontId="8" fillId="2" borderId="1" xfId="0" applyFont="1" applyFill="1" applyBorder="1"/>
    <xf numFmtId="0" fontId="8" fillId="2" borderId="22" xfId="0" applyFont="1" applyFill="1" applyBorder="1" applyAlignment="1">
      <alignment horizontal="right" indent="1"/>
    </xf>
    <xf numFmtId="0" fontId="8" fillId="2" borderId="23" xfId="0" applyFont="1" applyFill="1" applyBorder="1" applyAlignment="1">
      <alignment horizontal="right" indent="1"/>
    </xf>
    <xf numFmtId="0" fontId="8" fillId="2" borderId="24" xfId="0" applyFont="1" applyFill="1" applyBorder="1" applyAlignment="1">
      <alignment horizontal="right" indent="1"/>
    </xf>
    <xf numFmtId="0" fontId="8" fillId="2" borderId="19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9" fillId="0" borderId="26" xfId="0" applyFont="1" applyBorder="1"/>
    <xf numFmtId="1" fontId="9" fillId="0" borderId="27" xfId="0" applyNumberFormat="1" applyFont="1" applyBorder="1" applyAlignment="1">
      <alignment horizontal="right" indent="1"/>
    </xf>
    <xf numFmtId="1" fontId="9" fillId="0" borderId="10" xfId="0" applyNumberFormat="1" applyFont="1" applyBorder="1" applyAlignment="1">
      <alignment horizontal="right" indent="1"/>
    </xf>
    <xf numFmtId="1" fontId="9" fillId="0" borderId="28" xfId="0" applyNumberFormat="1" applyFont="1" applyBorder="1" applyAlignment="1">
      <alignment horizontal="right" indent="1"/>
    </xf>
    <xf numFmtId="0" fontId="9" fillId="0" borderId="29" xfId="0" applyFont="1" applyBorder="1"/>
    <xf numFmtId="9" fontId="9" fillId="0" borderId="28" xfId="2" applyNumberFormat="1" applyFont="1" applyBorder="1" applyAlignment="1">
      <alignment horizontal="right" indent="1"/>
    </xf>
    <xf numFmtId="9" fontId="9" fillId="0" borderId="10" xfId="2" applyNumberFormat="1" applyFont="1" applyBorder="1" applyAlignment="1">
      <alignment horizontal="right" indent="1"/>
    </xf>
    <xf numFmtId="0" fontId="18" fillId="0" borderId="16" xfId="0" applyFont="1" applyBorder="1"/>
    <xf numFmtId="0" fontId="18" fillId="0" borderId="29" xfId="0" applyFont="1" applyBorder="1"/>
    <xf numFmtId="165" fontId="18" fillId="0" borderId="28" xfId="2" applyNumberFormat="1" applyFont="1" applyBorder="1" applyAlignment="1">
      <alignment horizontal="right" indent="1"/>
    </xf>
    <xf numFmtId="165" fontId="18" fillId="0" borderId="17" xfId="2" applyNumberFormat="1" applyFont="1" applyBorder="1" applyAlignment="1">
      <alignment horizontal="right" indent="1"/>
    </xf>
    <xf numFmtId="165" fontId="18" fillId="0" borderId="18" xfId="2" applyNumberFormat="1" applyFont="1" applyBorder="1" applyAlignment="1">
      <alignment horizontal="right" indent="1"/>
    </xf>
    <xf numFmtId="165" fontId="18" fillId="0" borderId="10" xfId="2" applyNumberFormat="1" applyFont="1" applyBorder="1" applyAlignment="1">
      <alignment horizontal="right" indent="1"/>
    </xf>
    <xf numFmtId="9" fontId="18" fillId="0" borderId="28" xfId="2" applyNumberFormat="1" applyFont="1" applyBorder="1" applyAlignment="1">
      <alignment horizontal="right" indent="1"/>
    </xf>
    <xf numFmtId="9" fontId="18" fillId="0" borderId="17" xfId="2" applyNumberFormat="1" applyFont="1" applyBorder="1" applyAlignment="1">
      <alignment horizontal="right" indent="1"/>
    </xf>
    <xf numFmtId="9" fontId="18" fillId="0" borderId="18" xfId="2" applyNumberFormat="1" applyFont="1" applyBorder="1" applyAlignment="1">
      <alignment horizontal="right" indent="1"/>
    </xf>
    <xf numFmtId="9" fontId="18" fillId="0" borderId="10" xfId="2" applyNumberFormat="1" applyFont="1" applyBorder="1" applyAlignment="1">
      <alignment horizontal="right" indent="1"/>
    </xf>
    <xf numFmtId="0" fontId="9" fillId="0" borderId="30" xfId="0" applyFont="1" applyBorder="1"/>
    <xf numFmtId="1" fontId="9" fillId="0" borderId="22" xfId="0" applyNumberFormat="1" applyFont="1" applyBorder="1" applyAlignment="1">
      <alignment horizontal="right" indent="1"/>
    </xf>
    <xf numFmtId="1" fontId="9" fillId="0" borderId="23" xfId="0" applyNumberFormat="1" applyFont="1" applyBorder="1" applyAlignment="1">
      <alignment horizontal="right" indent="1"/>
    </xf>
    <xf numFmtId="1" fontId="9" fillId="0" borderId="31" xfId="0" applyNumberFormat="1" applyFont="1" applyBorder="1" applyAlignment="1">
      <alignment horizontal="right" indent="1"/>
    </xf>
    <xf numFmtId="1" fontId="9" fillId="0" borderId="32" xfId="0" applyNumberFormat="1" applyFont="1" applyBorder="1" applyAlignment="1">
      <alignment horizontal="right" indent="1"/>
    </xf>
    <xf numFmtId="0" fontId="6" fillId="2" borderId="0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9" fillId="0" borderId="0" xfId="0" applyFont="1"/>
    <xf numFmtId="0" fontId="6" fillId="2" borderId="0" xfId="0" applyFont="1" applyFill="1" applyBorder="1" applyAlignment="1">
      <alignment horizontal="justify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5" fillId="0" borderId="3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20" fillId="0" borderId="17" xfId="0" applyFont="1" applyBorder="1"/>
    <xf numFmtId="0" fontId="20" fillId="0" borderId="9" xfId="0" applyFont="1" applyBorder="1"/>
    <xf numFmtId="0" fontId="5" fillId="0" borderId="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1" fillId="0" borderId="0" xfId="0" applyFont="1" applyAlignment="1">
      <alignment horizontal="center" wrapText="1"/>
    </xf>
    <xf numFmtId="0" fontId="11" fillId="2" borderId="39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2" borderId="13" xfId="0" applyFont="1" applyFill="1" applyBorder="1" applyAlignment="1">
      <alignment horizontal="right" indent="1"/>
    </xf>
    <xf numFmtId="1" fontId="13" fillId="0" borderId="37" xfId="0" applyNumberFormat="1" applyFont="1" applyBorder="1" applyAlignment="1">
      <alignment horizontal="right" indent="1"/>
    </xf>
    <xf numFmtId="9" fontId="13" fillId="0" borderId="37" xfId="2" applyFont="1" applyBorder="1" applyAlignment="1">
      <alignment horizontal="right" indent="1"/>
    </xf>
    <xf numFmtId="9" fontId="13" fillId="0" borderId="37" xfId="2" applyNumberFormat="1" applyFont="1" applyBorder="1" applyAlignment="1">
      <alignment horizontal="right" indent="1"/>
    </xf>
    <xf numFmtId="0" fontId="13" fillId="0" borderId="37" xfId="0" applyFont="1" applyBorder="1" applyAlignment="1">
      <alignment horizontal="right" indent="1"/>
    </xf>
    <xf numFmtId="9" fontId="5" fillId="0" borderId="37" xfId="2" applyNumberFormat="1" applyFont="1" applyBorder="1" applyAlignment="1">
      <alignment horizontal="right" indent="1"/>
    </xf>
    <xf numFmtId="9" fontId="5" fillId="0" borderId="8" xfId="2" applyFont="1" applyBorder="1" applyAlignment="1">
      <alignment horizontal="right" indent="1"/>
    </xf>
    <xf numFmtId="0" fontId="13" fillId="2" borderId="16" xfId="0" applyFont="1" applyFill="1" applyBorder="1" applyAlignment="1">
      <alignment horizontal="right" indent="1"/>
    </xf>
    <xf numFmtId="1" fontId="13" fillId="0" borderId="17" xfId="0" applyNumberFormat="1" applyFont="1" applyBorder="1" applyAlignment="1">
      <alignment horizontal="right" indent="1"/>
    </xf>
    <xf numFmtId="9" fontId="13" fillId="0" borderId="17" xfId="2" applyFont="1" applyBorder="1" applyAlignment="1">
      <alignment horizontal="right" indent="1"/>
    </xf>
    <xf numFmtId="9" fontId="13" fillId="0" borderId="17" xfId="2" applyNumberFormat="1" applyFont="1" applyBorder="1" applyAlignment="1">
      <alignment horizontal="right" indent="1"/>
    </xf>
    <xf numFmtId="0" fontId="13" fillId="0" borderId="17" xfId="0" applyFont="1" applyBorder="1" applyAlignment="1">
      <alignment horizontal="right" indent="1"/>
    </xf>
    <xf numFmtId="9" fontId="5" fillId="0" borderId="17" xfId="2" applyNumberFormat="1" applyFont="1" applyBorder="1" applyAlignment="1">
      <alignment horizontal="right" indent="1"/>
    </xf>
    <xf numFmtId="9" fontId="5" fillId="0" borderId="10" xfId="2" applyFont="1" applyBorder="1" applyAlignment="1">
      <alignment horizontal="right" indent="1"/>
    </xf>
    <xf numFmtId="1" fontId="13" fillId="0" borderId="38" xfId="0" applyNumberFormat="1" applyFont="1" applyBorder="1" applyAlignment="1">
      <alignment horizontal="right" indent="1"/>
    </xf>
    <xf numFmtId="9" fontId="13" fillId="0" borderId="38" xfId="2" applyFont="1" applyBorder="1" applyAlignment="1">
      <alignment horizontal="right" indent="1"/>
    </xf>
    <xf numFmtId="9" fontId="13" fillId="0" borderId="38" xfId="2" applyNumberFormat="1" applyFont="1" applyBorder="1" applyAlignment="1">
      <alignment horizontal="right" indent="1"/>
    </xf>
    <xf numFmtId="0" fontId="13" fillId="0" borderId="38" xfId="0" applyFont="1" applyBorder="1" applyAlignment="1">
      <alignment horizontal="right" indent="1"/>
    </xf>
    <xf numFmtId="9" fontId="5" fillId="0" borderId="38" xfId="2" applyNumberFormat="1" applyFont="1" applyBorder="1" applyAlignment="1">
      <alignment horizontal="right" indent="1"/>
    </xf>
    <xf numFmtId="9" fontId="5" fillId="0" borderId="12" xfId="2" applyFont="1" applyBorder="1" applyAlignment="1">
      <alignment horizontal="right" indent="1"/>
    </xf>
    <xf numFmtId="0" fontId="13" fillId="2" borderId="19" xfId="0" applyFont="1" applyFill="1" applyBorder="1" applyAlignment="1">
      <alignment horizontal="right" indent="1"/>
    </xf>
    <xf numFmtId="0" fontId="11" fillId="2" borderId="41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2" fillId="0" borderId="0" xfId="0" applyFont="1" applyFill="1" applyBorder="1"/>
    <xf numFmtId="0" fontId="5" fillId="0" borderId="0" xfId="0" applyFont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164" fontId="5" fillId="0" borderId="37" xfId="0" applyNumberFormat="1" applyFont="1" applyBorder="1"/>
    <xf numFmtId="0" fontId="5" fillId="0" borderId="37" xfId="0" applyFont="1" applyBorder="1"/>
    <xf numFmtId="0" fontId="5" fillId="2" borderId="16" xfId="0" applyFont="1" applyFill="1" applyBorder="1" applyAlignment="1">
      <alignment horizontal="center" vertical="center"/>
    </xf>
    <xf numFmtId="164" fontId="5" fillId="0" borderId="17" xfId="0" applyNumberFormat="1" applyFont="1" applyBorder="1"/>
    <xf numFmtId="0" fontId="5" fillId="0" borderId="17" xfId="0" applyFont="1" applyBorder="1"/>
    <xf numFmtId="164" fontId="5" fillId="0" borderId="38" xfId="0" applyNumberFormat="1" applyFont="1" applyBorder="1"/>
    <xf numFmtId="0" fontId="5" fillId="0" borderId="38" xfId="0" applyFont="1" applyBorder="1"/>
    <xf numFmtId="0" fontId="5" fillId="2" borderId="1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5" fillId="4" borderId="0" xfId="0" applyFont="1" applyFill="1"/>
    <xf numFmtId="0" fontId="11" fillId="4" borderId="0" xfId="0" applyFont="1" applyFill="1"/>
    <xf numFmtId="0" fontId="5" fillId="5" borderId="0" xfId="0" applyFont="1" applyFill="1"/>
    <xf numFmtId="0" fontId="19" fillId="5" borderId="0" xfId="0" applyFont="1" applyFill="1"/>
    <xf numFmtId="0" fontId="5" fillId="2" borderId="39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9" fontId="9" fillId="0" borderId="0" xfId="2" applyNumberFormat="1" applyFont="1" applyBorder="1" applyAlignment="1">
      <alignment horizontal="right" indent="1"/>
    </xf>
    <xf numFmtId="165" fontId="18" fillId="0" borderId="0" xfId="2" applyNumberFormat="1" applyFont="1" applyBorder="1" applyAlignment="1">
      <alignment horizontal="right" indent="1"/>
    </xf>
    <xf numFmtId="9" fontId="18" fillId="0" borderId="0" xfId="2" applyNumberFormat="1" applyFont="1" applyBorder="1" applyAlignment="1">
      <alignment horizontal="right" inden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justify"/>
    </xf>
    <xf numFmtId="0" fontId="5" fillId="0" borderId="37" xfId="0" applyFont="1" applyBorder="1" applyAlignment="1">
      <alignment horizontal="justify"/>
    </xf>
    <xf numFmtId="0" fontId="5" fillId="0" borderId="17" xfId="0" applyFont="1" applyBorder="1" applyAlignment="1">
      <alignment horizontal="justify"/>
    </xf>
    <xf numFmtId="0" fontId="5" fillId="0" borderId="38" xfId="0" applyFont="1" applyBorder="1" applyAlignment="1">
      <alignment horizontal="justify"/>
    </xf>
    <xf numFmtId="0" fontId="6" fillId="2" borderId="0" xfId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 wrapText="1"/>
    </xf>
    <xf numFmtId="0" fontId="5" fillId="2" borderId="43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24" fillId="2" borderId="26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</cellXfs>
  <cellStyles count="3">
    <cellStyle name="Normal" xfId="0" builtinId="0"/>
    <cellStyle name="Normal_FN-516 Tablas OLD" xfId="1" xr:uid="{00000000-0005-0000-0000-000001000000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115</xdr:row>
      <xdr:rowOff>0</xdr:rowOff>
    </xdr:from>
    <xdr:to>
      <xdr:col>8</xdr:col>
      <xdr:colOff>198120</xdr:colOff>
      <xdr:row>142</xdr:row>
      <xdr:rowOff>76200</xdr:rowOff>
    </xdr:to>
    <xdr:pic>
      <xdr:nvPicPr>
        <xdr:cNvPr id="3074" name="Picture 1" descr="image001">
          <a:extLst>
            <a:ext uri="{FF2B5EF4-FFF2-40B4-BE49-F238E27FC236}">
              <a16:creationId xmlns:a16="http://schemas.microsoft.com/office/drawing/2014/main" id="{B2B35980-5040-4F8C-AF96-BBD5706B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9568160"/>
          <a:ext cx="5257800" cy="398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view="pageBreakPreview" topLeftCell="A28" zoomScaleNormal="100" zoomScaleSheetLayoutView="100" workbookViewId="0">
      <selection activeCell="C31" sqref="C31"/>
    </sheetView>
  </sheetViews>
  <sheetFormatPr defaultColWidth="9" defaultRowHeight="11.4"/>
  <cols>
    <col min="1" max="1" width="24.5546875" style="8" customWidth="1"/>
    <col min="2" max="2" width="5.6640625" style="8" customWidth="1"/>
    <col min="3" max="3" width="5.88671875" style="8" customWidth="1"/>
    <col min="4" max="4" width="8.109375" style="8" customWidth="1"/>
    <col min="5" max="5" width="8" style="8" customWidth="1"/>
    <col min="6" max="6" width="3.6640625" style="8" customWidth="1"/>
    <col min="7" max="7" width="5.6640625" style="8" customWidth="1"/>
    <col min="8" max="8" width="6.6640625" style="8" customWidth="1"/>
    <col min="9" max="9" width="7.88671875" style="8" customWidth="1"/>
    <col min="10" max="10" width="6.6640625" style="8" customWidth="1"/>
    <col min="11" max="11" width="3.109375" style="8" customWidth="1"/>
    <col min="12" max="12" width="7.6640625" style="8" customWidth="1"/>
    <col min="13" max="16384" width="9" style="8"/>
  </cols>
  <sheetData>
    <row r="1" spans="1:10" ht="12.75" customHeight="1"/>
    <row r="2" spans="1:10" ht="12.75" customHeight="1" thickBot="1">
      <c r="A2" s="31" t="s">
        <v>84</v>
      </c>
      <c r="B2" s="9"/>
      <c r="C2" s="9"/>
      <c r="D2" s="9"/>
      <c r="E2" s="9"/>
      <c r="G2" s="8" t="s">
        <v>60</v>
      </c>
    </row>
    <row r="3" spans="1:10" ht="12.75" customHeight="1">
      <c r="A3" s="10"/>
      <c r="B3" s="10"/>
      <c r="C3" s="10"/>
      <c r="D3" s="10"/>
      <c r="E3" s="10"/>
    </row>
    <row r="4" spans="1:10" ht="10.5" customHeight="1">
      <c r="B4" s="11"/>
      <c r="C4" s="191" t="s">
        <v>0</v>
      </c>
      <c r="D4" s="191"/>
      <c r="E4" s="11"/>
      <c r="G4" s="11"/>
      <c r="H4" s="191" t="s">
        <v>1</v>
      </c>
      <c r="I4" s="191"/>
      <c r="J4" s="11"/>
    </row>
    <row r="5" spans="1:10" ht="12.75" customHeight="1">
      <c r="A5" s="12" t="s">
        <v>2</v>
      </c>
      <c r="B5" s="13">
        <v>0</v>
      </c>
      <c r="C5" s="13">
        <v>1</v>
      </c>
      <c r="D5" s="13">
        <v>2</v>
      </c>
      <c r="E5" s="13">
        <v>3</v>
      </c>
      <c r="F5" s="14"/>
      <c r="G5" s="13">
        <v>0</v>
      </c>
      <c r="H5" s="13">
        <v>1</v>
      </c>
      <c r="I5" s="13">
        <v>2</v>
      </c>
      <c r="J5" s="13">
        <v>3</v>
      </c>
    </row>
    <row r="6" spans="1:10" ht="12.75" customHeight="1">
      <c r="A6" s="15" t="s">
        <v>3</v>
      </c>
      <c r="C6" s="8">
        <f>C16*C12</f>
        <v>10</v>
      </c>
      <c r="D6" s="8">
        <f>D16*D12</f>
        <v>10</v>
      </c>
      <c r="E6" s="8">
        <f>E16*E12</f>
        <v>10</v>
      </c>
      <c r="H6" s="8">
        <f>H16*H12</f>
        <v>10</v>
      </c>
      <c r="I6" s="8">
        <f>I16*I12</f>
        <v>10</v>
      </c>
      <c r="J6" s="8">
        <f>J16*J12</f>
        <v>10</v>
      </c>
    </row>
    <row r="7" spans="1:10" ht="12.75" customHeight="1">
      <c r="A7" s="16" t="s">
        <v>4</v>
      </c>
      <c r="B7" s="17"/>
      <c r="C7" s="17">
        <f>6%*C13</f>
        <v>0</v>
      </c>
      <c r="D7" s="17">
        <f>6%*D13</f>
        <v>0</v>
      </c>
      <c r="E7" s="17">
        <f>6%*E13</f>
        <v>0</v>
      </c>
      <c r="G7" s="17"/>
      <c r="H7" s="17">
        <f>6%*G13</f>
        <v>3</v>
      </c>
      <c r="I7" s="17">
        <f>6%*H13</f>
        <v>3</v>
      </c>
      <c r="J7" s="17">
        <f>6%*I13</f>
        <v>3</v>
      </c>
    </row>
    <row r="8" spans="1:10" ht="12.75" customHeight="1">
      <c r="A8" s="15" t="s">
        <v>32</v>
      </c>
      <c r="B8" s="14"/>
      <c r="C8" s="14">
        <f>C6-C7</f>
        <v>10</v>
      </c>
      <c r="D8" s="14">
        <f>D6-D7</f>
        <v>10</v>
      </c>
      <c r="E8" s="14">
        <f>E6-E7</f>
        <v>10</v>
      </c>
      <c r="F8" s="14"/>
      <c r="G8" s="14"/>
      <c r="H8" s="14">
        <f>H6-H7</f>
        <v>7</v>
      </c>
      <c r="I8" s="14">
        <f>I6-I7</f>
        <v>7</v>
      </c>
      <c r="J8" s="14">
        <f>J6-J7</f>
        <v>7</v>
      </c>
    </row>
    <row r="9" spans="1:10" ht="12.75" customHeight="1">
      <c r="A9" s="16" t="s">
        <v>6</v>
      </c>
      <c r="B9" s="17"/>
      <c r="C9" s="17">
        <f>0.3*C8</f>
        <v>3</v>
      </c>
      <c r="D9" s="17">
        <f>0.3*D8</f>
        <v>3</v>
      </c>
      <c r="E9" s="17">
        <f>0.3*E8</f>
        <v>3</v>
      </c>
      <c r="G9" s="17"/>
      <c r="H9" s="17">
        <f>0.3*H8</f>
        <v>2.1</v>
      </c>
      <c r="I9" s="17">
        <f>0.3*I8</f>
        <v>2.1</v>
      </c>
      <c r="J9" s="17">
        <f>0.3*J8</f>
        <v>2.1</v>
      </c>
    </row>
    <row r="10" spans="1:10" ht="12.75" customHeight="1">
      <c r="A10" s="15" t="s">
        <v>33</v>
      </c>
      <c r="C10" s="8">
        <f>C8-C9</f>
        <v>7</v>
      </c>
      <c r="D10" s="8">
        <f>D8-D9</f>
        <v>7</v>
      </c>
      <c r="E10" s="8">
        <f>E8-E9</f>
        <v>7</v>
      </c>
      <c r="H10" s="8">
        <f>H8-H9</f>
        <v>4.9000000000000004</v>
      </c>
      <c r="I10" s="8">
        <f>I8-I9</f>
        <v>4.9000000000000004</v>
      </c>
      <c r="J10" s="8">
        <f>J8-J9</f>
        <v>4.9000000000000004</v>
      </c>
    </row>
    <row r="11" spans="1:10" ht="12.75" customHeight="1"/>
    <row r="12" spans="1:10" ht="12.75" customHeight="1">
      <c r="A12" s="16" t="s">
        <v>34</v>
      </c>
      <c r="B12" s="18">
        <v>100</v>
      </c>
      <c r="C12" s="18">
        <f t="shared" ref="C12:D14" si="0">B12</f>
        <v>100</v>
      </c>
      <c r="D12" s="18">
        <f t="shared" si="0"/>
        <v>100</v>
      </c>
      <c r="E12" s="18">
        <v>100</v>
      </c>
      <c r="G12" s="18">
        <v>100</v>
      </c>
      <c r="H12" s="18">
        <f>G12</f>
        <v>100</v>
      </c>
      <c r="I12" s="18">
        <f>H12</f>
        <v>100</v>
      </c>
      <c r="J12" s="18">
        <f>I12</f>
        <v>100</v>
      </c>
    </row>
    <row r="13" spans="1:10" ht="12.75" customHeight="1">
      <c r="A13" s="16" t="s">
        <v>8</v>
      </c>
      <c r="B13" s="8">
        <v>0</v>
      </c>
      <c r="C13" s="8">
        <f t="shared" si="0"/>
        <v>0</v>
      </c>
      <c r="D13" s="8">
        <f t="shared" si="0"/>
        <v>0</v>
      </c>
      <c r="E13" s="8">
        <f>D13</f>
        <v>0</v>
      </c>
      <c r="G13" s="8">
        <v>50</v>
      </c>
      <c r="H13" s="8">
        <f>G13</f>
        <v>50</v>
      </c>
      <c r="I13" s="8">
        <f>H13</f>
        <v>50</v>
      </c>
      <c r="J13" s="8">
        <v>0</v>
      </c>
    </row>
    <row r="14" spans="1:10" ht="12.75" customHeight="1" thickBot="1">
      <c r="A14" s="16" t="s">
        <v>9</v>
      </c>
      <c r="B14" s="19">
        <f>B12-B13</f>
        <v>100</v>
      </c>
      <c r="C14" s="19">
        <f t="shared" si="0"/>
        <v>100</v>
      </c>
      <c r="D14" s="19">
        <f t="shared" si="0"/>
        <v>100</v>
      </c>
      <c r="E14" s="19">
        <f>D14</f>
        <v>100</v>
      </c>
      <c r="G14" s="19">
        <f>G12-G13</f>
        <v>50</v>
      </c>
      <c r="H14" s="19">
        <f>G14</f>
        <v>50</v>
      </c>
      <c r="I14" s="19">
        <f>H14</f>
        <v>50</v>
      </c>
      <c r="J14" s="19">
        <f>I14</f>
        <v>50</v>
      </c>
    </row>
    <row r="15" spans="1:10" ht="12.75" customHeight="1">
      <c r="A15" s="16"/>
    </row>
    <row r="16" spans="1:10" ht="12.75" customHeight="1">
      <c r="A16" s="15" t="s">
        <v>85</v>
      </c>
      <c r="C16" s="20">
        <v>0.1</v>
      </c>
      <c r="D16" s="21">
        <f>C16</f>
        <v>0.1</v>
      </c>
      <c r="E16" s="21">
        <f>D16</f>
        <v>0.1</v>
      </c>
      <c r="H16" s="20">
        <v>0.1</v>
      </c>
      <c r="I16" s="21">
        <f>H16</f>
        <v>0.1</v>
      </c>
      <c r="J16" s="21">
        <f>I16</f>
        <v>0.1</v>
      </c>
    </row>
    <row r="17" spans="1:10" ht="12.75" customHeight="1">
      <c r="A17" s="15" t="s">
        <v>63</v>
      </c>
      <c r="B17" s="22"/>
      <c r="C17" s="42">
        <f>C10/B14</f>
        <v>7.0000000000000007E-2</v>
      </c>
      <c r="D17" s="22">
        <f>D10/C14</f>
        <v>7.0000000000000007E-2</v>
      </c>
      <c r="E17" s="22">
        <f>E10/D14</f>
        <v>7.0000000000000007E-2</v>
      </c>
      <c r="F17" s="14"/>
      <c r="G17" s="23"/>
      <c r="H17" s="41">
        <f>H10/G14</f>
        <v>9.8000000000000004E-2</v>
      </c>
      <c r="I17" s="23">
        <f>I10/H14</f>
        <v>9.8000000000000004E-2</v>
      </c>
      <c r="J17" s="23">
        <f>J10/I14</f>
        <v>9.8000000000000004E-2</v>
      </c>
    </row>
    <row r="18" spans="1:10" ht="12.75" customHeight="1">
      <c r="A18" s="15"/>
      <c r="B18" s="22"/>
      <c r="C18" s="22"/>
      <c r="D18" s="22"/>
      <c r="E18" s="22"/>
      <c r="F18" s="14"/>
      <c r="G18" s="23"/>
      <c r="H18" s="43"/>
      <c r="I18" s="23"/>
      <c r="J18" s="23"/>
    </row>
    <row r="19" spans="1:10" ht="12.75" customHeight="1" thickBot="1">
      <c r="A19" s="31" t="s">
        <v>78</v>
      </c>
      <c r="B19" s="10"/>
      <c r="C19" s="10"/>
      <c r="D19" s="10"/>
      <c r="E19" s="10"/>
    </row>
    <row r="20" spans="1:10" ht="12.75" customHeight="1">
      <c r="A20" s="10"/>
      <c r="G20" s="24">
        <v>0</v>
      </c>
      <c r="H20" s="24">
        <v>1</v>
      </c>
      <c r="I20" s="24">
        <v>2</v>
      </c>
      <c r="J20" s="24">
        <v>3</v>
      </c>
    </row>
    <row r="21" spans="1:10" ht="12.75" customHeight="1">
      <c r="A21" s="25" t="s">
        <v>80</v>
      </c>
      <c r="G21" s="8">
        <v>-0.5</v>
      </c>
      <c r="H21" s="8">
        <f>-H7</f>
        <v>-3</v>
      </c>
      <c r="I21" s="8">
        <f>-I7</f>
        <v>-3</v>
      </c>
      <c r="J21" s="8">
        <f>-J7</f>
        <v>-3</v>
      </c>
    </row>
    <row r="22" spans="1:10" ht="12.75" customHeight="1">
      <c r="A22" s="25" t="s">
        <v>10</v>
      </c>
      <c r="G22" s="17">
        <v>50</v>
      </c>
      <c r="H22" s="17">
        <v>0</v>
      </c>
      <c r="I22" s="17">
        <v>0</v>
      </c>
      <c r="J22" s="26">
        <v>-50</v>
      </c>
    </row>
    <row r="23" spans="1:10" ht="12.75" customHeight="1">
      <c r="A23" s="15" t="s">
        <v>11</v>
      </c>
      <c r="G23" s="8">
        <f>G21+G22</f>
        <v>49.5</v>
      </c>
      <c r="H23" s="8">
        <f>H21+H22</f>
        <v>-3</v>
      </c>
      <c r="I23" s="8">
        <f>I21+I22</f>
        <v>-3</v>
      </c>
      <c r="J23" s="8">
        <f>J21+J22</f>
        <v>-53</v>
      </c>
    </row>
    <row r="24" spans="1:10" ht="12.75" customHeight="1">
      <c r="A24" s="16" t="s">
        <v>12</v>
      </c>
      <c r="D24" s="34">
        <f>IRR(G23:J23)</f>
        <v>6.376720214970466E-2</v>
      </c>
    </row>
    <row r="25" spans="1:10" ht="12.75" customHeight="1"/>
    <row r="26" spans="1:10" ht="12.75" customHeight="1" thickBot="1">
      <c r="A26" s="31" t="s">
        <v>13</v>
      </c>
      <c r="B26" s="9"/>
      <c r="C26" s="9"/>
      <c r="D26" s="9"/>
      <c r="E26" s="9"/>
      <c r="F26" s="9"/>
    </row>
    <row r="27" spans="1:10" ht="12.75" customHeight="1"/>
    <row r="28" spans="1:10" ht="12.75" customHeight="1">
      <c r="C28" s="11"/>
      <c r="D28" s="28" t="s">
        <v>0</v>
      </c>
      <c r="E28" s="11"/>
      <c r="H28" s="11"/>
      <c r="I28" s="28" t="s">
        <v>1</v>
      </c>
      <c r="J28" s="11"/>
    </row>
    <row r="29" spans="1:10" ht="12.75" customHeight="1">
      <c r="A29" s="12" t="s">
        <v>2</v>
      </c>
      <c r="B29" s="14"/>
      <c r="C29" s="29" t="s">
        <v>14</v>
      </c>
      <c r="D29" s="29" t="s">
        <v>15</v>
      </c>
      <c r="E29" s="29" t="s">
        <v>16</v>
      </c>
      <c r="F29" s="14"/>
      <c r="G29" s="14"/>
      <c r="H29" s="29" t="s">
        <v>14</v>
      </c>
      <c r="I29" s="29" t="s">
        <v>15</v>
      </c>
      <c r="J29" s="29" t="s">
        <v>16</v>
      </c>
    </row>
    <row r="30" spans="1:10" ht="12.75" customHeight="1">
      <c r="A30" s="16" t="s">
        <v>17</v>
      </c>
      <c r="C30" s="8">
        <v>5</v>
      </c>
      <c r="D30" s="8">
        <v>10</v>
      </c>
      <c r="E30" s="8">
        <v>15</v>
      </c>
      <c r="H30" s="8">
        <v>5</v>
      </c>
      <c r="I30" s="8">
        <v>10</v>
      </c>
      <c r="J30" s="8">
        <v>15</v>
      </c>
    </row>
    <row r="31" spans="1:10" ht="12.75" customHeight="1">
      <c r="A31" s="16" t="s">
        <v>4</v>
      </c>
      <c r="C31" s="17">
        <v>0</v>
      </c>
      <c r="D31" s="17">
        <v>0</v>
      </c>
      <c r="E31" s="17">
        <v>0</v>
      </c>
      <c r="H31" s="17">
        <v>3</v>
      </c>
      <c r="I31" s="17">
        <v>3</v>
      </c>
      <c r="J31" s="17">
        <v>3</v>
      </c>
    </row>
    <row r="32" spans="1:10" ht="12.75" customHeight="1">
      <c r="A32" s="15" t="s">
        <v>5</v>
      </c>
      <c r="B32" s="14"/>
      <c r="C32" s="14">
        <v>5</v>
      </c>
      <c r="D32" s="14">
        <v>10</v>
      </c>
      <c r="E32" s="14">
        <v>15</v>
      </c>
      <c r="F32" s="14"/>
      <c r="G32" s="14"/>
      <c r="H32" s="14">
        <v>2</v>
      </c>
      <c r="I32" s="14">
        <v>7</v>
      </c>
      <c r="J32" s="14">
        <v>12</v>
      </c>
    </row>
    <row r="33" spans="1:10" ht="12.75" customHeight="1">
      <c r="A33" s="16" t="s">
        <v>6</v>
      </c>
      <c r="C33" s="17">
        <f>0.3*C32</f>
        <v>1.5</v>
      </c>
      <c r="D33" s="17">
        <f>0.3*D32</f>
        <v>3</v>
      </c>
      <c r="E33" s="17">
        <f>0.3*E32</f>
        <v>4.5</v>
      </c>
      <c r="H33" s="17">
        <f>0.3*H32</f>
        <v>0.6</v>
      </c>
      <c r="I33" s="17">
        <f>0.3*I32</f>
        <v>2.1</v>
      </c>
      <c r="J33" s="17">
        <f>0.3*J32</f>
        <v>3.5999999999999996</v>
      </c>
    </row>
    <row r="34" spans="1:10" ht="12.75" customHeight="1">
      <c r="A34" s="15" t="s">
        <v>7</v>
      </c>
      <c r="C34" s="8">
        <f>C32-C33</f>
        <v>3.5</v>
      </c>
      <c r="D34" s="8">
        <f>D32-D33</f>
        <v>7</v>
      </c>
      <c r="E34" s="8">
        <f>E32-E33</f>
        <v>10.5</v>
      </c>
      <c r="H34" s="8">
        <f>H32-H33</f>
        <v>1.4</v>
      </c>
      <c r="I34" s="8">
        <f>I32-I33</f>
        <v>4.9000000000000004</v>
      </c>
      <c r="J34" s="8">
        <f>J32-J33</f>
        <v>8.4</v>
      </c>
    </row>
    <row r="35" spans="1:10" ht="12.75" customHeight="1"/>
    <row r="36" spans="1:10" ht="12.75" customHeight="1">
      <c r="A36" s="16" t="s">
        <v>9</v>
      </c>
      <c r="C36" s="8">
        <v>100</v>
      </c>
      <c r="D36" s="8">
        <v>100</v>
      </c>
      <c r="E36" s="8">
        <v>100</v>
      </c>
      <c r="H36" s="8">
        <v>50</v>
      </c>
      <c r="I36" s="8">
        <v>50</v>
      </c>
      <c r="J36" s="8">
        <v>50</v>
      </c>
    </row>
    <row r="37" spans="1:10" ht="12.75" customHeight="1">
      <c r="A37" s="16"/>
    </row>
    <row r="38" spans="1:10" ht="12.75" customHeight="1">
      <c r="A38" s="10" t="s">
        <v>35</v>
      </c>
      <c r="B38" s="22"/>
      <c r="C38" s="23">
        <f>C34/C36</f>
        <v>3.5000000000000003E-2</v>
      </c>
      <c r="D38" s="23">
        <f>D34/D36</f>
        <v>7.0000000000000007E-2</v>
      </c>
      <c r="E38" s="23">
        <f>E34/E36</f>
        <v>0.105</v>
      </c>
      <c r="F38" s="30"/>
      <c r="G38" s="23"/>
      <c r="H38" s="23">
        <f>H34/H36</f>
        <v>2.7999999999999997E-2</v>
      </c>
      <c r="I38" s="23">
        <f>I34/I36</f>
        <v>9.8000000000000004E-2</v>
      </c>
      <c r="J38" s="23">
        <f>J34/J36</f>
        <v>0.16800000000000001</v>
      </c>
    </row>
    <row r="39" spans="1:10" ht="12.75" customHeight="1"/>
    <row r="40" spans="1:10" ht="13.8" thickBot="1">
      <c r="A40" s="31" t="s">
        <v>57</v>
      </c>
      <c r="B40" s="9"/>
      <c r="C40" s="9"/>
      <c r="D40" s="9"/>
      <c r="E40" s="9"/>
    </row>
    <row r="42" spans="1:10" ht="12.6" thickBot="1">
      <c r="A42" s="35" t="s">
        <v>58</v>
      </c>
      <c r="B42" s="2"/>
      <c r="D42" s="38" t="s">
        <v>55</v>
      </c>
      <c r="E42" s="38" t="s">
        <v>56</v>
      </c>
      <c r="H42" s="38" t="s">
        <v>61</v>
      </c>
    </row>
    <row r="43" spans="1:10">
      <c r="A43" s="35" t="s">
        <v>77</v>
      </c>
      <c r="B43" s="3">
        <v>50</v>
      </c>
      <c r="D43" s="4">
        <f>B43/B45</f>
        <v>0.5</v>
      </c>
      <c r="E43" s="5">
        <f>D24*(1-0.3)</f>
        <v>4.4637041504793258E-2</v>
      </c>
      <c r="H43" s="5">
        <f>D43*E43</f>
        <v>2.2318520752396629E-2</v>
      </c>
    </row>
    <row r="44" spans="1:10" ht="12">
      <c r="A44" s="35" t="s">
        <v>20</v>
      </c>
      <c r="B44" s="36">
        <v>50</v>
      </c>
      <c r="D44" s="6">
        <f>B44/B45</f>
        <v>0.5</v>
      </c>
      <c r="E44" s="44">
        <v>0.14000000000000001</v>
      </c>
      <c r="H44" s="37">
        <f>D44*E44</f>
        <v>7.0000000000000007E-2</v>
      </c>
    </row>
    <row r="45" spans="1:10" ht="12">
      <c r="A45" s="35" t="s">
        <v>59</v>
      </c>
      <c r="B45" s="3">
        <f>B43+B44</f>
        <v>100</v>
      </c>
      <c r="D45" s="4">
        <f>D43+D44</f>
        <v>1</v>
      </c>
      <c r="H45" s="40">
        <f>H43+H44</f>
        <v>9.2318520752396632E-2</v>
      </c>
    </row>
  </sheetData>
  <mergeCells count="2">
    <mergeCell ref="H4:I4"/>
    <mergeCell ref="C4:D4"/>
  </mergeCells>
  <phoneticPr fontId="3" type="noConversion"/>
  <printOptions gridLines="1"/>
  <pageMargins left="0.78740157499999996" right="0.78740157499999996" top="0.984251969" bottom="0.984251969" header="0.5" footer="0.5"/>
  <pageSetup paperSize="9" scale="95" orientation="portrait" horizontalDpi="200" verticalDpi="200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view="pageBreakPreview" zoomScaleNormal="100" zoomScaleSheetLayoutView="100" workbookViewId="0">
      <selection activeCell="M33" sqref="M33"/>
    </sheetView>
  </sheetViews>
  <sheetFormatPr defaultColWidth="9" defaultRowHeight="11.4"/>
  <cols>
    <col min="1" max="1" width="24.5546875" style="8" customWidth="1"/>
    <col min="2" max="2" width="5.6640625" style="8" customWidth="1"/>
    <col min="3" max="3" width="5.88671875" style="8" customWidth="1"/>
    <col min="4" max="4" width="8.109375" style="8" customWidth="1"/>
    <col min="5" max="5" width="8" style="8" customWidth="1"/>
    <col min="6" max="6" width="3.6640625" style="8" customWidth="1"/>
    <col min="7" max="7" width="5.6640625" style="8" customWidth="1"/>
    <col min="8" max="8" width="6.6640625" style="8" customWidth="1"/>
    <col min="9" max="9" width="7.88671875" style="8" customWidth="1"/>
    <col min="10" max="10" width="6.6640625" style="8" customWidth="1"/>
    <col min="11" max="11" width="3.109375" style="8" customWidth="1"/>
    <col min="12" max="12" width="7.6640625" style="8" customWidth="1"/>
    <col min="13" max="16384" width="9" style="8"/>
  </cols>
  <sheetData>
    <row r="1" spans="1:10" ht="12.75" customHeight="1"/>
    <row r="2" spans="1:10" ht="12.75" customHeight="1" thickBot="1">
      <c r="A2" s="31" t="s">
        <v>21</v>
      </c>
      <c r="B2" s="9"/>
      <c r="C2" s="9"/>
      <c r="D2" s="9"/>
      <c r="E2" s="9"/>
      <c r="G2" s="8" t="s">
        <v>62</v>
      </c>
    </row>
    <row r="3" spans="1:10" ht="12.75" customHeight="1">
      <c r="A3" s="10"/>
      <c r="B3" s="10"/>
      <c r="C3" s="10"/>
      <c r="D3" s="10"/>
      <c r="E3" s="10"/>
    </row>
    <row r="4" spans="1:10" ht="10.5" customHeight="1">
      <c r="B4" s="11"/>
      <c r="C4" s="191" t="s">
        <v>22</v>
      </c>
      <c r="D4" s="191"/>
      <c r="E4" s="11"/>
      <c r="G4" s="11"/>
      <c r="H4" s="191" t="s">
        <v>23</v>
      </c>
      <c r="I4" s="191"/>
      <c r="J4" s="11"/>
    </row>
    <row r="5" spans="1:10" ht="12.75" customHeight="1">
      <c r="A5" s="12" t="s">
        <v>24</v>
      </c>
      <c r="B5" s="13">
        <v>0</v>
      </c>
      <c r="C5" s="13">
        <v>1</v>
      </c>
      <c r="D5" s="13">
        <v>2</v>
      </c>
      <c r="E5" s="13">
        <v>3</v>
      </c>
      <c r="F5" s="14"/>
      <c r="G5" s="13">
        <v>0</v>
      </c>
      <c r="H5" s="13">
        <v>1</v>
      </c>
      <c r="I5" s="13">
        <v>2</v>
      </c>
      <c r="J5" s="13">
        <v>3</v>
      </c>
    </row>
    <row r="6" spans="1:10" ht="12.75" customHeight="1">
      <c r="A6" s="15" t="s">
        <v>36</v>
      </c>
      <c r="C6" s="8">
        <f>C16*C12</f>
        <v>10</v>
      </c>
      <c r="D6" s="8">
        <f>D16*D12</f>
        <v>10</v>
      </c>
      <c r="E6" s="8">
        <f>E16*E12</f>
        <v>10</v>
      </c>
      <c r="H6" s="8">
        <f>H16*H12</f>
        <v>10</v>
      </c>
      <c r="I6" s="8">
        <f>I16*I12</f>
        <v>10</v>
      </c>
      <c r="J6" s="8">
        <f>J16*J12</f>
        <v>10</v>
      </c>
    </row>
    <row r="7" spans="1:10" ht="12.75" customHeight="1">
      <c r="A7" s="16" t="s">
        <v>25</v>
      </c>
      <c r="B7" s="17"/>
      <c r="C7" s="17">
        <f>6%*C13</f>
        <v>0</v>
      </c>
      <c r="D7" s="17">
        <f>6%*D13</f>
        <v>0</v>
      </c>
      <c r="E7" s="17">
        <f>6%*E13</f>
        <v>0</v>
      </c>
      <c r="G7" s="17"/>
      <c r="H7" s="17">
        <f>6%*G13</f>
        <v>3</v>
      </c>
      <c r="I7" s="17">
        <f>6%*H13</f>
        <v>3</v>
      </c>
      <c r="J7" s="17">
        <f>6%*I13</f>
        <v>3</v>
      </c>
    </row>
    <row r="8" spans="1:10" ht="12.75" customHeight="1">
      <c r="A8" s="32" t="s">
        <v>37</v>
      </c>
      <c r="B8" s="14"/>
      <c r="C8" s="14">
        <f>C6-C7</f>
        <v>10</v>
      </c>
      <c r="D8" s="14">
        <f>D6-D7</f>
        <v>10</v>
      </c>
      <c r="E8" s="14">
        <f>E6-E7</f>
        <v>10</v>
      </c>
      <c r="F8" s="14"/>
      <c r="G8" s="14"/>
      <c r="H8" s="14">
        <f>H6-H7</f>
        <v>7</v>
      </c>
      <c r="I8" s="14">
        <f>I6-I7</f>
        <v>7</v>
      </c>
      <c r="J8" s="14">
        <f>J6-J7</f>
        <v>7</v>
      </c>
    </row>
    <row r="9" spans="1:10" ht="12.75" customHeight="1">
      <c r="A9" s="16" t="s">
        <v>26</v>
      </c>
      <c r="B9" s="17"/>
      <c r="C9" s="17">
        <f>0.3*C8</f>
        <v>3</v>
      </c>
      <c r="D9" s="17">
        <f>0.3*D8</f>
        <v>3</v>
      </c>
      <c r="E9" s="17">
        <f>0.3*E8</f>
        <v>3</v>
      </c>
      <c r="G9" s="17"/>
      <c r="H9" s="17">
        <f>0.3*H8</f>
        <v>2.1</v>
      </c>
      <c r="I9" s="17">
        <f>0.3*I8</f>
        <v>2.1</v>
      </c>
      <c r="J9" s="17">
        <f>0.3*J8</f>
        <v>2.1</v>
      </c>
    </row>
    <row r="10" spans="1:10" ht="12.75" customHeight="1">
      <c r="A10" s="15" t="s">
        <v>38</v>
      </c>
      <c r="C10" s="8">
        <f>C8-C9</f>
        <v>7</v>
      </c>
      <c r="D10" s="8">
        <f>D8-D9</f>
        <v>7</v>
      </c>
      <c r="E10" s="8">
        <f>E8-E9</f>
        <v>7</v>
      </c>
      <c r="H10" s="8">
        <f>H8-H9</f>
        <v>4.9000000000000004</v>
      </c>
      <c r="I10" s="8">
        <f>I8-I9</f>
        <v>4.9000000000000004</v>
      </c>
      <c r="J10" s="8">
        <f>J8-J9</f>
        <v>4.9000000000000004</v>
      </c>
    </row>
    <row r="11" spans="1:10" ht="12.75" customHeight="1"/>
    <row r="12" spans="1:10" ht="12.75" customHeight="1">
      <c r="A12" s="16" t="s">
        <v>27</v>
      </c>
      <c r="B12" s="18">
        <v>100</v>
      </c>
      <c r="C12" s="18">
        <f t="shared" ref="C12:D14" si="0">B12</f>
        <v>100</v>
      </c>
      <c r="D12" s="18">
        <f t="shared" si="0"/>
        <v>100</v>
      </c>
      <c r="E12" s="18">
        <v>100</v>
      </c>
      <c r="G12" s="18">
        <v>100</v>
      </c>
      <c r="H12" s="18">
        <f>G12</f>
        <v>100</v>
      </c>
      <c r="I12" s="18">
        <f>H12</f>
        <v>100</v>
      </c>
      <c r="J12" s="18">
        <f>I12</f>
        <v>100</v>
      </c>
    </row>
    <row r="13" spans="1:10" ht="12.75" customHeight="1">
      <c r="A13" s="16" t="s">
        <v>28</v>
      </c>
      <c r="B13" s="8">
        <v>0</v>
      </c>
      <c r="C13" s="8">
        <f t="shared" si="0"/>
        <v>0</v>
      </c>
      <c r="D13" s="8">
        <f t="shared" si="0"/>
        <v>0</v>
      </c>
      <c r="E13" s="8">
        <f>D13</f>
        <v>0</v>
      </c>
      <c r="G13" s="8">
        <v>50</v>
      </c>
      <c r="H13" s="8">
        <f>G13</f>
        <v>50</v>
      </c>
      <c r="I13" s="8">
        <f>H13</f>
        <v>50</v>
      </c>
      <c r="J13" s="8">
        <v>0</v>
      </c>
    </row>
    <row r="14" spans="1:10" ht="12.75" customHeight="1" thickBot="1">
      <c r="A14" s="33" t="s">
        <v>39</v>
      </c>
      <c r="B14" s="19">
        <f>B12-B13</f>
        <v>100</v>
      </c>
      <c r="C14" s="19">
        <f t="shared" si="0"/>
        <v>100</v>
      </c>
      <c r="D14" s="19">
        <f t="shared" si="0"/>
        <v>100</v>
      </c>
      <c r="E14" s="19">
        <f>D14</f>
        <v>100</v>
      </c>
      <c r="G14" s="19">
        <f>G12-G13</f>
        <v>50</v>
      </c>
      <c r="H14" s="19">
        <f>G14</f>
        <v>50</v>
      </c>
      <c r="I14" s="19">
        <f>H14</f>
        <v>50</v>
      </c>
      <c r="J14" s="19">
        <f>I14</f>
        <v>50</v>
      </c>
    </row>
    <row r="15" spans="1:10" ht="12.75" customHeight="1">
      <c r="A15" s="16"/>
    </row>
    <row r="16" spans="1:10" ht="12.75" customHeight="1">
      <c r="A16" s="15" t="s">
        <v>65</v>
      </c>
      <c r="C16" s="20">
        <v>0.1</v>
      </c>
      <c r="D16" s="21">
        <f>$C$16</f>
        <v>0.1</v>
      </c>
      <c r="E16" s="21">
        <f>$C$16</f>
        <v>0.1</v>
      </c>
      <c r="H16" s="21">
        <f>$C$16</f>
        <v>0.1</v>
      </c>
      <c r="I16" s="21">
        <f>$C$16</f>
        <v>0.1</v>
      </c>
      <c r="J16" s="21">
        <f>I16</f>
        <v>0.1</v>
      </c>
    </row>
    <row r="17" spans="1:10" ht="12.75" customHeight="1">
      <c r="A17" s="15" t="s">
        <v>64</v>
      </c>
      <c r="B17" s="22"/>
      <c r="C17" s="42">
        <f>C10/B14</f>
        <v>7.0000000000000007E-2</v>
      </c>
      <c r="D17" s="22">
        <f>D10/C14</f>
        <v>7.0000000000000007E-2</v>
      </c>
      <c r="E17" s="22">
        <f>E10/D14</f>
        <v>7.0000000000000007E-2</v>
      </c>
      <c r="F17" s="14"/>
      <c r="G17" s="23"/>
      <c r="H17" s="41">
        <f>H10/G14</f>
        <v>9.8000000000000004E-2</v>
      </c>
      <c r="I17" s="23">
        <f>I10/H14</f>
        <v>9.8000000000000004E-2</v>
      </c>
      <c r="J17" s="23">
        <f>J10/I14</f>
        <v>9.8000000000000004E-2</v>
      </c>
    </row>
    <row r="18" spans="1:10" ht="12.75" customHeight="1">
      <c r="A18" s="15"/>
      <c r="B18" s="22"/>
      <c r="C18" s="22"/>
      <c r="D18" s="22"/>
      <c r="E18" s="22"/>
      <c r="F18" s="14"/>
      <c r="G18" s="23"/>
      <c r="H18" s="23"/>
      <c r="I18" s="23"/>
      <c r="J18" s="23"/>
    </row>
    <row r="19" spans="1:10" ht="12.75" customHeight="1" thickBot="1">
      <c r="A19" s="31" t="s">
        <v>79</v>
      </c>
      <c r="B19" s="31"/>
      <c r="C19" s="10"/>
      <c r="D19" s="10"/>
      <c r="E19" s="10"/>
    </row>
    <row r="20" spans="1:10" ht="12.75" customHeight="1">
      <c r="A20" s="10"/>
      <c r="G20" s="24">
        <v>0</v>
      </c>
      <c r="H20" s="24">
        <v>1</v>
      </c>
      <c r="I20" s="24">
        <v>2</v>
      </c>
      <c r="J20" s="24">
        <v>3</v>
      </c>
    </row>
    <row r="21" spans="1:10" ht="12.75" customHeight="1">
      <c r="A21" s="25" t="s">
        <v>66</v>
      </c>
      <c r="G21" s="8">
        <v>-0.5</v>
      </c>
      <c r="H21" s="8">
        <f>-H7</f>
        <v>-3</v>
      </c>
      <c r="I21" s="8">
        <f>-I7</f>
        <v>-3</v>
      </c>
      <c r="J21" s="8">
        <f>-J7</f>
        <v>-3</v>
      </c>
    </row>
    <row r="22" spans="1:10" ht="12.75" customHeight="1">
      <c r="A22" s="25" t="s">
        <v>10</v>
      </c>
      <c r="G22" s="17">
        <v>50</v>
      </c>
      <c r="H22" s="17">
        <v>0</v>
      </c>
      <c r="I22" s="17">
        <v>0</v>
      </c>
      <c r="J22" s="26">
        <v>-50</v>
      </c>
    </row>
    <row r="23" spans="1:10" ht="12.75" customHeight="1">
      <c r="A23" s="15" t="s">
        <v>67</v>
      </c>
      <c r="G23" s="8">
        <f>G21+G22</f>
        <v>49.5</v>
      </c>
      <c r="H23" s="8">
        <f>H21+H22</f>
        <v>-3</v>
      </c>
      <c r="I23" s="8">
        <f>I21+I22</f>
        <v>-3</v>
      </c>
      <c r="J23" s="8">
        <f>J21+J22</f>
        <v>-53</v>
      </c>
    </row>
    <row r="24" spans="1:10" ht="12.75" customHeight="1">
      <c r="A24" s="16" t="s">
        <v>68</v>
      </c>
      <c r="D24" s="27">
        <f>IRR(G23:J23)</f>
        <v>6.376720214970466E-2</v>
      </c>
    </row>
    <row r="25" spans="1:10" ht="12.75" customHeight="1"/>
    <row r="26" spans="1:10" ht="12.75" customHeight="1" thickBot="1">
      <c r="A26" s="31" t="s">
        <v>40</v>
      </c>
      <c r="B26" s="9"/>
      <c r="C26" s="9"/>
      <c r="D26" s="9"/>
      <c r="E26" s="9"/>
      <c r="F26" s="9"/>
      <c r="G26" s="9"/>
      <c r="H26" s="9"/>
      <c r="I26" s="9"/>
    </row>
    <row r="27" spans="1:10" ht="12.75" customHeight="1"/>
    <row r="28" spans="1:10" ht="12.75" customHeight="1">
      <c r="C28" s="11"/>
      <c r="D28" s="28" t="s">
        <v>22</v>
      </c>
      <c r="E28" s="11"/>
      <c r="H28" s="11"/>
      <c r="I28" s="28" t="s">
        <v>23</v>
      </c>
      <c r="J28" s="11"/>
    </row>
    <row r="29" spans="1:10" ht="12.75" customHeight="1">
      <c r="A29" s="12" t="s">
        <v>24</v>
      </c>
      <c r="B29" s="14"/>
      <c r="C29" s="29" t="s">
        <v>29</v>
      </c>
      <c r="D29" s="29" t="s">
        <v>15</v>
      </c>
      <c r="E29" s="29" t="s">
        <v>30</v>
      </c>
      <c r="F29" s="14"/>
      <c r="G29" s="14"/>
      <c r="H29" s="29" t="s">
        <v>29</v>
      </c>
      <c r="I29" s="29" t="s">
        <v>15</v>
      </c>
      <c r="J29" s="29" t="s">
        <v>30</v>
      </c>
    </row>
    <row r="30" spans="1:10" ht="12.75" customHeight="1">
      <c r="A30" s="15" t="s">
        <v>36</v>
      </c>
      <c r="C30" s="8">
        <v>5</v>
      </c>
      <c r="D30" s="8">
        <v>10</v>
      </c>
      <c r="E30" s="8">
        <v>15</v>
      </c>
      <c r="H30" s="8">
        <v>5</v>
      </c>
      <c r="I30" s="8">
        <v>10</v>
      </c>
      <c r="J30" s="8">
        <v>15</v>
      </c>
    </row>
    <row r="31" spans="1:10" ht="12.75" customHeight="1">
      <c r="A31" s="16" t="s">
        <v>25</v>
      </c>
      <c r="C31" s="17">
        <v>0</v>
      </c>
      <c r="D31" s="17">
        <v>0</v>
      </c>
      <c r="E31" s="17">
        <v>0</v>
      </c>
      <c r="H31" s="17">
        <v>3</v>
      </c>
      <c r="I31" s="17">
        <v>3</v>
      </c>
      <c r="J31" s="17">
        <v>3</v>
      </c>
    </row>
    <row r="32" spans="1:10" ht="12.75" customHeight="1">
      <c r="A32" s="32" t="s">
        <v>69</v>
      </c>
      <c r="B32" s="14"/>
      <c r="C32" s="14">
        <v>5</v>
      </c>
      <c r="D32" s="14">
        <v>10</v>
      </c>
      <c r="E32" s="14">
        <v>15</v>
      </c>
      <c r="F32" s="14"/>
      <c r="G32" s="14"/>
      <c r="H32" s="14">
        <v>2</v>
      </c>
      <c r="I32" s="14">
        <v>7</v>
      </c>
      <c r="J32" s="14">
        <v>12</v>
      </c>
    </row>
    <row r="33" spans="1:10" ht="12.75" customHeight="1">
      <c r="A33" s="16" t="s">
        <v>26</v>
      </c>
      <c r="C33" s="17">
        <f>0.3*C32</f>
        <v>1.5</v>
      </c>
      <c r="D33" s="17">
        <f>0.3*D32</f>
        <v>3</v>
      </c>
      <c r="E33" s="17">
        <f>0.3*E32</f>
        <v>4.5</v>
      </c>
      <c r="H33" s="17">
        <f>0.3*H32</f>
        <v>0.6</v>
      </c>
      <c r="I33" s="17">
        <f>0.3*I32</f>
        <v>2.1</v>
      </c>
      <c r="J33" s="17">
        <f>0.3*J32</f>
        <v>3.5999999999999996</v>
      </c>
    </row>
    <row r="34" spans="1:10" ht="12.75" customHeight="1">
      <c r="A34" s="15" t="s">
        <v>38</v>
      </c>
      <c r="C34" s="8">
        <f>C32-C33</f>
        <v>3.5</v>
      </c>
      <c r="D34" s="8">
        <f>D32-D33</f>
        <v>7</v>
      </c>
      <c r="E34" s="8">
        <f>E32-E33</f>
        <v>10.5</v>
      </c>
      <c r="H34" s="8">
        <f>H32-H33</f>
        <v>1.4</v>
      </c>
      <c r="I34" s="8">
        <f>I32-I33</f>
        <v>4.9000000000000004</v>
      </c>
      <c r="J34" s="8">
        <f>J32-J33</f>
        <v>8.4</v>
      </c>
    </row>
    <row r="35" spans="1:10" ht="12.75" customHeight="1"/>
    <row r="36" spans="1:10" ht="12.75" customHeight="1">
      <c r="A36" s="16" t="s">
        <v>70</v>
      </c>
      <c r="C36" s="8">
        <v>100</v>
      </c>
      <c r="D36" s="8">
        <v>100</v>
      </c>
      <c r="E36" s="8">
        <v>100</v>
      </c>
      <c r="H36" s="8">
        <v>50</v>
      </c>
      <c r="I36" s="8">
        <v>50</v>
      </c>
      <c r="J36" s="8">
        <v>50</v>
      </c>
    </row>
    <row r="37" spans="1:10" ht="12.75" customHeight="1">
      <c r="A37" s="16"/>
    </row>
    <row r="38" spans="1:10" ht="12.75" customHeight="1">
      <c r="A38" s="10" t="s">
        <v>71</v>
      </c>
      <c r="B38" s="22"/>
      <c r="C38" s="23">
        <f>C34/C36</f>
        <v>3.5000000000000003E-2</v>
      </c>
      <c r="D38" s="23">
        <f>D34/D36</f>
        <v>7.0000000000000007E-2</v>
      </c>
      <c r="E38" s="23">
        <f>E34/E36</f>
        <v>0.105</v>
      </c>
      <c r="F38" s="30"/>
      <c r="G38" s="23"/>
      <c r="H38" s="23">
        <f>H34/H36</f>
        <v>2.7999999999999997E-2</v>
      </c>
      <c r="I38" s="23">
        <f>I34/I36</f>
        <v>9.8000000000000004E-2</v>
      </c>
      <c r="J38" s="23">
        <f>J34/J36</f>
        <v>0.16800000000000001</v>
      </c>
    </row>
    <row r="39" spans="1:10" ht="12.75" customHeight="1"/>
    <row r="40" spans="1:10" ht="13.8" thickBot="1">
      <c r="A40" s="31" t="s">
        <v>72</v>
      </c>
      <c r="B40" s="9"/>
      <c r="C40" s="9"/>
      <c r="D40" s="9"/>
      <c r="E40" s="9"/>
    </row>
    <row r="42" spans="1:10" ht="12.6" thickBot="1">
      <c r="A42" s="35" t="s">
        <v>75</v>
      </c>
      <c r="B42" s="2"/>
      <c r="D42" s="38" t="s">
        <v>55</v>
      </c>
      <c r="E42" s="38" t="s">
        <v>56</v>
      </c>
      <c r="H42" s="38" t="s">
        <v>61</v>
      </c>
    </row>
    <row r="43" spans="1:10">
      <c r="A43" s="35" t="s">
        <v>76</v>
      </c>
      <c r="B43" s="3">
        <v>50</v>
      </c>
      <c r="D43" s="4">
        <f>B43/B45</f>
        <v>0.5</v>
      </c>
      <c r="E43" s="5">
        <f>D24*(1-0.3)</f>
        <v>4.4637041504793258E-2</v>
      </c>
      <c r="H43" s="5">
        <f>D43*E43</f>
        <v>2.2318520752396629E-2</v>
      </c>
    </row>
    <row r="44" spans="1:10" ht="12">
      <c r="A44" s="35" t="s">
        <v>73</v>
      </c>
      <c r="B44" s="36">
        <v>50</v>
      </c>
      <c r="D44" s="6">
        <f>B44/B45</f>
        <v>0.5</v>
      </c>
      <c r="E44" s="45">
        <v>0.14000000000000001</v>
      </c>
      <c r="H44" s="37">
        <f>D44*E44</f>
        <v>7.0000000000000007E-2</v>
      </c>
    </row>
    <row r="45" spans="1:10" ht="12">
      <c r="A45" s="35" t="s">
        <v>74</v>
      </c>
      <c r="B45" s="3">
        <f>B43+B44</f>
        <v>100</v>
      </c>
      <c r="D45" s="4">
        <f>D43+D44</f>
        <v>1</v>
      </c>
      <c r="E45" s="39"/>
      <c r="H45" s="40">
        <f>H43+H44</f>
        <v>9.2318520752396632E-2</v>
      </c>
    </row>
  </sheetData>
  <mergeCells count="2">
    <mergeCell ref="C4:D4"/>
    <mergeCell ref="H4:I4"/>
  </mergeCells>
  <phoneticPr fontId="10" type="noConversion"/>
  <printOptions gridLines="1"/>
  <pageMargins left="0.78740157499999996" right="0.78740157499999996" top="0.984251969" bottom="0.984251969" header="0.5" footer="0.5"/>
  <pageSetup paperSize="9" scale="95" orientation="portrait" horizontalDpi="200" verticalDpi="200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showGridLines="0" tabSelected="1" view="pageBreakPreview" zoomScaleNormal="100" zoomScaleSheetLayoutView="100" workbookViewId="0">
      <selection activeCell="A8" sqref="A8"/>
    </sheetView>
  </sheetViews>
  <sheetFormatPr defaultColWidth="9" defaultRowHeight="11.4"/>
  <cols>
    <col min="1" max="1" width="25.44140625" style="8" customWidth="1"/>
    <col min="2" max="2" width="5.6640625" style="8" customWidth="1"/>
    <col min="3" max="3" width="5.88671875" style="8" customWidth="1"/>
    <col min="4" max="4" width="8.109375" style="8" customWidth="1"/>
    <col min="5" max="5" width="8" style="8" customWidth="1"/>
    <col min="6" max="6" width="3.6640625" style="8" customWidth="1"/>
    <col min="7" max="7" width="5.6640625" style="8" customWidth="1"/>
    <col min="8" max="8" width="6.6640625" style="8" customWidth="1"/>
    <col min="9" max="9" width="7.88671875" style="8" customWidth="1"/>
    <col min="10" max="10" width="6.6640625" style="8" customWidth="1"/>
    <col min="11" max="11" width="3.109375" style="8" customWidth="1"/>
    <col min="12" max="12" width="7.6640625" style="8" customWidth="1"/>
    <col min="13" max="16384" width="9" style="8"/>
  </cols>
  <sheetData>
    <row r="1" spans="1:10" ht="12.75" customHeight="1"/>
    <row r="2" spans="1:10" ht="12.75" customHeight="1" thickBot="1">
      <c r="A2" s="31" t="s">
        <v>284</v>
      </c>
      <c r="B2" s="9"/>
      <c r="C2" s="9"/>
      <c r="D2" s="9"/>
      <c r="E2" s="9"/>
      <c r="G2" s="8" t="s">
        <v>214</v>
      </c>
    </row>
    <row r="3" spans="1:10" ht="12.75" customHeight="1">
      <c r="A3" s="10"/>
      <c r="B3" s="10"/>
      <c r="C3" s="10"/>
      <c r="D3" s="10"/>
      <c r="E3" s="10"/>
    </row>
    <row r="4" spans="1:10" ht="10.5" customHeight="1">
      <c r="B4" s="11"/>
      <c r="C4" s="191" t="s">
        <v>217</v>
      </c>
      <c r="D4" s="191"/>
      <c r="E4" s="11"/>
      <c r="G4" s="11"/>
      <c r="H4" s="191" t="s">
        <v>216</v>
      </c>
      <c r="I4" s="191"/>
      <c r="J4" s="11"/>
    </row>
    <row r="5" spans="1:10" ht="12.75" customHeight="1">
      <c r="A5" s="12" t="s">
        <v>218</v>
      </c>
      <c r="B5" s="13">
        <v>0</v>
      </c>
      <c r="C5" s="13">
        <v>1</v>
      </c>
      <c r="D5" s="13">
        <v>2</v>
      </c>
      <c r="E5" s="13">
        <v>3</v>
      </c>
      <c r="F5" s="14"/>
      <c r="G5" s="13">
        <v>0</v>
      </c>
      <c r="H5" s="13">
        <v>1</v>
      </c>
      <c r="I5" s="13">
        <v>2</v>
      </c>
      <c r="J5" s="13">
        <v>3</v>
      </c>
    </row>
    <row r="6" spans="1:10" ht="12.75" customHeight="1">
      <c r="A6" s="15" t="s">
        <v>219</v>
      </c>
      <c r="C6" s="8">
        <f>C16*C12</f>
        <v>10</v>
      </c>
      <c r="D6" s="8">
        <f>D16*D12</f>
        <v>10</v>
      </c>
      <c r="E6" s="8">
        <f>E16*E12</f>
        <v>10</v>
      </c>
      <c r="H6" s="8">
        <f>H16*H12</f>
        <v>10</v>
      </c>
      <c r="I6" s="8">
        <f>I16*I12</f>
        <v>10</v>
      </c>
      <c r="J6" s="8">
        <f>J16*J12</f>
        <v>10</v>
      </c>
    </row>
    <row r="7" spans="1:10" ht="12.75" customHeight="1">
      <c r="A7" s="16" t="s">
        <v>289</v>
      </c>
      <c r="B7" s="17"/>
      <c r="C7" s="17">
        <f>6%*C13</f>
        <v>0</v>
      </c>
      <c r="D7" s="17">
        <f>6%*D13</f>
        <v>0</v>
      </c>
      <c r="E7" s="17">
        <f>6%*E13</f>
        <v>0</v>
      </c>
      <c r="G7" s="17"/>
      <c r="H7" s="17">
        <f>6%*G13</f>
        <v>3</v>
      </c>
      <c r="I7" s="17">
        <f>6%*H13</f>
        <v>3</v>
      </c>
      <c r="J7" s="17">
        <f>6%*I13</f>
        <v>3</v>
      </c>
    </row>
    <row r="8" spans="1:10" ht="12.75" customHeight="1">
      <c r="A8" s="32" t="s">
        <v>221</v>
      </c>
      <c r="B8" s="14"/>
      <c r="C8" s="14">
        <f>C6-C7</f>
        <v>10</v>
      </c>
      <c r="D8" s="14">
        <f>D6-D7</f>
        <v>10</v>
      </c>
      <c r="E8" s="14">
        <f>E6-E7</f>
        <v>10</v>
      </c>
      <c r="F8" s="14"/>
      <c r="G8" s="14"/>
      <c r="H8" s="14">
        <f>H6-H7</f>
        <v>7</v>
      </c>
      <c r="I8" s="14">
        <f>I6-I7</f>
        <v>7</v>
      </c>
      <c r="J8" s="14">
        <f>J6-J7</f>
        <v>7</v>
      </c>
    </row>
    <row r="9" spans="1:10" ht="12.75" customHeight="1">
      <c r="A9" s="16" t="s">
        <v>222</v>
      </c>
      <c r="B9" s="17"/>
      <c r="C9" s="17">
        <f>0.3*C8</f>
        <v>3</v>
      </c>
      <c r="D9" s="17">
        <f>0.3*D8</f>
        <v>3</v>
      </c>
      <c r="E9" s="17">
        <f>0.3*E8</f>
        <v>3</v>
      </c>
      <c r="G9" s="17"/>
      <c r="H9" s="17">
        <f>0.3*H8</f>
        <v>2.1</v>
      </c>
      <c r="I9" s="17">
        <f>0.3*I8</f>
        <v>2.1</v>
      </c>
      <c r="J9" s="17">
        <f>0.3*J8</f>
        <v>2.1</v>
      </c>
    </row>
    <row r="10" spans="1:10" ht="12.75" customHeight="1">
      <c r="A10" s="15" t="s">
        <v>223</v>
      </c>
      <c r="C10" s="8">
        <f>C8-C9</f>
        <v>7</v>
      </c>
      <c r="D10" s="8">
        <f>D8-D9</f>
        <v>7</v>
      </c>
      <c r="E10" s="8">
        <f>E8-E9</f>
        <v>7</v>
      </c>
      <c r="H10" s="8">
        <f>H8-H9</f>
        <v>4.9000000000000004</v>
      </c>
      <c r="I10" s="8">
        <f>I8-I9</f>
        <v>4.9000000000000004</v>
      </c>
      <c r="J10" s="8">
        <f>J8-J9</f>
        <v>4.9000000000000004</v>
      </c>
    </row>
    <row r="11" spans="1:10" ht="12.75" customHeight="1"/>
    <row r="12" spans="1:10" ht="12.75" customHeight="1">
      <c r="A12" s="16" t="s">
        <v>224</v>
      </c>
      <c r="B12" s="18">
        <v>100</v>
      </c>
      <c r="C12" s="18">
        <f t="shared" ref="C12:D14" si="0">B12</f>
        <v>100</v>
      </c>
      <c r="D12" s="18">
        <f t="shared" si="0"/>
        <v>100</v>
      </c>
      <c r="E12" s="18">
        <v>100</v>
      </c>
      <c r="G12" s="18">
        <v>100</v>
      </c>
      <c r="H12" s="18">
        <f>G12</f>
        <v>100</v>
      </c>
      <c r="I12" s="18">
        <f>H12</f>
        <v>100</v>
      </c>
      <c r="J12" s="18">
        <f>I12</f>
        <v>100</v>
      </c>
    </row>
    <row r="13" spans="1:10" ht="12.75" customHeight="1">
      <c r="A13" s="16" t="s">
        <v>225</v>
      </c>
      <c r="B13" s="8">
        <v>0</v>
      </c>
      <c r="C13" s="8">
        <f t="shared" si="0"/>
        <v>0</v>
      </c>
      <c r="D13" s="8">
        <f t="shared" si="0"/>
        <v>0</v>
      </c>
      <c r="E13" s="8">
        <f>D13</f>
        <v>0</v>
      </c>
      <c r="G13" s="8">
        <v>50</v>
      </c>
      <c r="H13" s="8">
        <f>G13</f>
        <v>50</v>
      </c>
      <c r="I13" s="8">
        <f>H13</f>
        <v>50</v>
      </c>
      <c r="J13" s="8">
        <v>0</v>
      </c>
    </row>
    <row r="14" spans="1:10" ht="12.75" customHeight="1" thickBot="1">
      <c r="A14" s="33" t="s">
        <v>226</v>
      </c>
      <c r="B14" s="19">
        <f>B12-B13</f>
        <v>100</v>
      </c>
      <c r="C14" s="19">
        <f t="shared" si="0"/>
        <v>100</v>
      </c>
      <c r="D14" s="19">
        <f t="shared" si="0"/>
        <v>100</v>
      </c>
      <c r="E14" s="19">
        <f>D14</f>
        <v>100</v>
      </c>
      <c r="G14" s="19">
        <f>G12-G13</f>
        <v>50</v>
      </c>
      <c r="H14" s="19">
        <f>G14</f>
        <v>50</v>
      </c>
      <c r="I14" s="19">
        <f>H14</f>
        <v>50</v>
      </c>
      <c r="J14" s="19">
        <f>I14</f>
        <v>50</v>
      </c>
    </row>
    <row r="15" spans="1:10" ht="12.75" customHeight="1">
      <c r="A15" s="16"/>
    </row>
    <row r="16" spans="1:10" ht="12.75" customHeight="1">
      <c r="A16" s="15" t="s">
        <v>227</v>
      </c>
      <c r="C16" s="20">
        <v>0.1</v>
      </c>
      <c r="D16" s="21">
        <f>$C$16</f>
        <v>0.1</v>
      </c>
      <c r="E16" s="21">
        <f>$C$16</f>
        <v>0.1</v>
      </c>
      <c r="H16" s="21">
        <f>$C$16</f>
        <v>0.1</v>
      </c>
      <c r="I16" s="21">
        <f>$C$16</f>
        <v>0.1</v>
      </c>
      <c r="J16" s="21">
        <f>I16</f>
        <v>0.1</v>
      </c>
    </row>
    <row r="17" spans="1:10" ht="12.75" customHeight="1">
      <c r="A17" s="15" t="s">
        <v>228</v>
      </c>
      <c r="B17" s="22"/>
      <c r="C17" s="42">
        <f>C10/B14</f>
        <v>7.0000000000000007E-2</v>
      </c>
      <c r="D17" s="22">
        <f>D10/C14</f>
        <v>7.0000000000000007E-2</v>
      </c>
      <c r="E17" s="22">
        <f>E10/D14</f>
        <v>7.0000000000000007E-2</v>
      </c>
      <c r="F17" s="14"/>
      <c r="G17" s="23"/>
      <c r="H17" s="41">
        <f>H10/G14</f>
        <v>9.8000000000000004E-2</v>
      </c>
      <c r="I17" s="23">
        <f>I10/H14</f>
        <v>9.8000000000000004E-2</v>
      </c>
      <c r="J17" s="23">
        <f>J10/I14</f>
        <v>9.8000000000000004E-2</v>
      </c>
    </row>
    <row r="18" spans="1:10" ht="12.75" customHeight="1">
      <c r="A18" s="15"/>
      <c r="B18" s="22"/>
      <c r="C18" s="22"/>
      <c r="D18" s="22"/>
      <c r="E18" s="22"/>
      <c r="F18" s="14"/>
      <c r="G18" s="23"/>
      <c r="H18" s="23"/>
      <c r="I18" s="23"/>
      <c r="J18" s="23"/>
    </row>
    <row r="19" spans="1:10" ht="12.75" customHeight="1" thickBot="1">
      <c r="A19" s="31" t="s">
        <v>229</v>
      </c>
      <c r="B19" s="31"/>
      <c r="C19" s="10"/>
      <c r="D19" s="10"/>
      <c r="E19" s="10"/>
    </row>
    <row r="20" spans="1:10" ht="12.75" customHeight="1">
      <c r="A20" s="10"/>
      <c r="G20" s="24">
        <v>0</v>
      </c>
      <c r="H20" s="24">
        <v>1</v>
      </c>
      <c r="I20" s="24">
        <v>2</v>
      </c>
      <c r="J20" s="24">
        <v>3</v>
      </c>
    </row>
    <row r="21" spans="1:10" ht="12.75" customHeight="1">
      <c r="A21" s="25" t="s">
        <v>230</v>
      </c>
      <c r="G21" s="8">
        <v>-0.5</v>
      </c>
      <c r="H21" s="8">
        <f>-H7</f>
        <v>-3</v>
      </c>
      <c r="I21" s="8">
        <f>-I7</f>
        <v>-3</v>
      </c>
      <c r="J21" s="8">
        <f>-J7</f>
        <v>-3</v>
      </c>
    </row>
    <row r="22" spans="1:10" ht="12.75" customHeight="1">
      <c r="A22" s="25" t="s">
        <v>10</v>
      </c>
      <c r="G22" s="17">
        <v>50</v>
      </c>
      <c r="H22" s="17">
        <v>0</v>
      </c>
      <c r="I22" s="17">
        <v>0</v>
      </c>
      <c r="J22" s="26">
        <v>-50</v>
      </c>
    </row>
    <row r="23" spans="1:10" ht="12.75" customHeight="1">
      <c r="A23" s="15" t="s">
        <v>231</v>
      </c>
      <c r="G23" s="8">
        <f>G21+G22</f>
        <v>49.5</v>
      </c>
      <c r="H23" s="8">
        <f>H21+H22</f>
        <v>-3</v>
      </c>
      <c r="I23" s="8">
        <f>I21+I22</f>
        <v>-3</v>
      </c>
      <c r="J23" s="8">
        <f>J21+J22</f>
        <v>-53</v>
      </c>
    </row>
    <row r="24" spans="1:10" ht="12.75" customHeight="1">
      <c r="A24" s="16" t="s">
        <v>232</v>
      </c>
      <c r="D24" s="27">
        <f>IRR(G23:J23)</f>
        <v>6.376720214970466E-2</v>
      </c>
    </row>
    <row r="25" spans="1:10" ht="12.75" customHeight="1"/>
    <row r="26" spans="1:10" ht="12.75" customHeight="1" thickBot="1">
      <c r="A26" s="31" t="s">
        <v>233</v>
      </c>
      <c r="B26" s="9"/>
      <c r="C26" s="9"/>
      <c r="D26" s="9"/>
      <c r="E26" s="9"/>
      <c r="F26" s="9"/>
      <c r="G26" s="9"/>
      <c r="H26" s="9"/>
      <c r="I26" s="9"/>
    </row>
    <row r="27" spans="1:10" ht="12.75" customHeight="1"/>
    <row r="28" spans="1:10" ht="12.75" customHeight="1">
      <c r="C28" s="11"/>
      <c r="D28" s="28" t="s">
        <v>234</v>
      </c>
      <c r="E28" s="11"/>
      <c r="H28" s="11"/>
      <c r="I28" s="28" t="s">
        <v>215</v>
      </c>
      <c r="J28" s="11"/>
    </row>
    <row r="29" spans="1:10" ht="12.75" customHeight="1">
      <c r="A29" s="12" t="s">
        <v>218</v>
      </c>
      <c r="B29" s="14"/>
      <c r="C29" s="29" t="s">
        <v>235</v>
      </c>
      <c r="D29" s="29" t="s">
        <v>15</v>
      </c>
      <c r="E29" s="29" t="s">
        <v>236</v>
      </c>
      <c r="F29" s="14"/>
      <c r="G29" s="14"/>
      <c r="H29" s="29" t="s">
        <v>235</v>
      </c>
      <c r="I29" s="29" t="s">
        <v>15</v>
      </c>
      <c r="J29" s="29" t="s">
        <v>236</v>
      </c>
    </row>
    <row r="30" spans="1:10" ht="12.75" customHeight="1">
      <c r="A30" s="15" t="s">
        <v>219</v>
      </c>
      <c r="C30" s="8">
        <v>5</v>
      </c>
      <c r="D30" s="8">
        <v>10</v>
      </c>
      <c r="E30" s="8">
        <v>15</v>
      </c>
      <c r="H30" s="8">
        <v>5</v>
      </c>
      <c r="I30" s="8">
        <v>10</v>
      </c>
      <c r="J30" s="8">
        <v>15</v>
      </c>
    </row>
    <row r="31" spans="1:10" ht="12.75" customHeight="1">
      <c r="A31" s="16" t="s">
        <v>220</v>
      </c>
      <c r="C31" s="17">
        <v>0</v>
      </c>
      <c r="D31" s="17">
        <v>0</v>
      </c>
      <c r="E31" s="17">
        <v>0</v>
      </c>
      <c r="H31" s="17">
        <v>3</v>
      </c>
      <c r="I31" s="17">
        <v>3</v>
      </c>
      <c r="J31" s="17">
        <v>3</v>
      </c>
    </row>
    <row r="32" spans="1:10" ht="12.75" customHeight="1">
      <c r="A32" s="32" t="s">
        <v>221</v>
      </c>
      <c r="B32" s="14"/>
      <c r="C32" s="14">
        <v>5</v>
      </c>
      <c r="D32" s="14">
        <v>10</v>
      </c>
      <c r="E32" s="14">
        <v>15</v>
      </c>
      <c r="F32" s="14"/>
      <c r="G32" s="14"/>
      <c r="H32" s="14">
        <v>2</v>
      </c>
      <c r="I32" s="14">
        <v>7</v>
      </c>
      <c r="J32" s="14">
        <v>12</v>
      </c>
    </row>
    <row r="33" spans="1:10" ht="12.75" customHeight="1">
      <c r="A33" s="16" t="s">
        <v>222</v>
      </c>
      <c r="C33" s="17">
        <f>0.3*C32</f>
        <v>1.5</v>
      </c>
      <c r="D33" s="17">
        <f>0.3*D32</f>
        <v>3</v>
      </c>
      <c r="E33" s="17">
        <f>0.3*E32</f>
        <v>4.5</v>
      </c>
      <c r="H33" s="17">
        <f>0.3*H32</f>
        <v>0.6</v>
      </c>
      <c r="I33" s="17">
        <f>0.3*I32</f>
        <v>2.1</v>
      </c>
      <c r="J33" s="17">
        <f>0.3*J32</f>
        <v>3.5999999999999996</v>
      </c>
    </row>
    <row r="34" spans="1:10" ht="12.75" customHeight="1">
      <c r="A34" s="15" t="s">
        <v>223</v>
      </c>
      <c r="C34" s="8">
        <f>C32-C33</f>
        <v>3.5</v>
      </c>
      <c r="D34" s="8">
        <f>D32-D33</f>
        <v>7</v>
      </c>
      <c r="E34" s="8">
        <f>E32-E33</f>
        <v>10.5</v>
      </c>
      <c r="H34" s="8">
        <f>H32-H33</f>
        <v>1.4</v>
      </c>
      <c r="I34" s="8">
        <f>I32-I33</f>
        <v>4.9000000000000004</v>
      </c>
      <c r="J34" s="8">
        <f>J32-J33</f>
        <v>8.4</v>
      </c>
    </row>
    <row r="35" spans="1:10" ht="12.75" customHeight="1"/>
    <row r="36" spans="1:10" ht="12.75" customHeight="1">
      <c r="A36" s="16" t="s">
        <v>237</v>
      </c>
      <c r="C36" s="8">
        <v>100</v>
      </c>
      <c r="D36" s="8">
        <v>100</v>
      </c>
      <c r="E36" s="8">
        <v>100</v>
      </c>
      <c r="H36" s="8">
        <v>50</v>
      </c>
      <c r="I36" s="8">
        <v>50</v>
      </c>
      <c r="J36" s="8">
        <v>50</v>
      </c>
    </row>
    <row r="37" spans="1:10" ht="12.75" customHeight="1">
      <c r="A37" s="16"/>
    </row>
    <row r="38" spans="1:10" ht="12.75" customHeight="1">
      <c r="A38" s="10" t="s">
        <v>238</v>
      </c>
      <c r="B38" s="22"/>
      <c r="C38" s="23">
        <f>C34/C36</f>
        <v>3.5000000000000003E-2</v>
      </c>
      <c r="D38" s="23">
        <f>D34/D36</f>
        <v>7.0000000000000007E-2</v>
      </c>
      <c r="E38" s="23">
        <f>E34/E36</f>
        <v>0.105</v>
      </c>
      <c r="F38" s="30"/>
      <c r="G38" s="23"/>
      <c r="H38" s="23">
        <f>H34/H36</f>
        <v>2.7999999999999997E-2</v>
      </c>
      <c r="I38" s="23">
        <f>I34/I36</f>
        <v>9.8000000000000004E-2</v>
      </c>
      <c r="J38" s="23">
        <f>J34/J36</f>
        <v>0.16800000000000001</v>
      </c>
    </row>
    <row r="39" spans="1:10" ht="12.75" customHeight="1"/>
    <row r="40" spans="1:10" ht="13.8" thickBot="1">
      <c r="A40" s="31" t="s">
        <v>239</v>
      </c>
      <c r="B40" s="9"/>
      <c r="C40" s="9"/>
      <c r="D40" s="9"/>
      <c r="E40" s="9"/>
    </row>
    <row r="42" spans="1:10" ht="12.6" thickBot="1">
      <c r="A42" s="35" t="s">
        <v>240</v>
      </c>
      <c r="B42" s="2"/>
      <c r="D42" s="38" t="s">
        <v>55</v>
      </c>
      <c r="E42" s="38" t="s">
        <v>56</v>
      </c>
      <c r="H42" s="38" t="s">
        <v>61</v>
      </c>
    </row>
    <row r="43" spans="1:10">
      <c r="A43" s="35" t="s">
        <v>241</v>
      </c>
      <c r="B43" s="3">
        <v>50</v>
      </c>
      <c r="D43" s="4">
        <f>B43/B45</f>
        <v>0.5</v>
      </c>
      <c r="E43" s="5">
        <f>D24*(1-0.3)</f>
        <v>4.4637041504793258E-2</v>
      </c>
      <c r="H43" s="5">
        <f>D43*E43</f>
        <v>2.2318520752396629E-2</v>
      </c>
    </row>
    <row r="44" spans="1:10" ht="12">
      <c r="A44" s="35" t="s">
        <v>73</v>
      </c>
      <c r="B44" s="36">
        <v>50</v>
      </c>
      <c r="D44" s="6">
        <f>B44/B45</f>
        <v>0.5</v>
      </c>
      <c r="E44" s="45">
        <v>0.14000000000000001</v>
      </c>
      <c r="H44" s="37">
        <f>D44*E44</f>
        <v>7.0000000000000007E-2</v>
      </c>
    </row>
    <row r="45" spans="1:10" ht="12">
      <c r="A45" s="35" t="s">
        <v>242</v>
      </c>
      <c r="B45" s="3">
        <f>B43+B44</f>
        <v>100</v>
      </c>
      <c r="D45" s="4">
        <f>D43+D44</f>
        <v>1</v>
      </c>
      <c r="E45" s="39"/>
      <c r="H45" s="40">
        <f>H43+H44</f>
        <v>9.2318520752396632E-2</v>
      </c>
    </row>
  </sheetData>
  <mergeCells count="2">
    <mergeCell ref="C4:D4"/>
    <mergeCell ref="H4:I4"/>
  </mergeCells>
  <printOptions headings="1"/>
  <pageMargins left="0.78740157480314965" right="0.78740157480314965" top="0.98425196850393704" bottom="0.98425196850393704" header="0.51181102362204722" footer="0.51181102362204722"/>
  <pageSetup paperSize="9" scale="95" orientation="portrait" horizontalDpi="200" verticalDpi="200" r:id="rId1"/>
  <headerFooter alignWithMargins="0"/>
  <rowBreaks count="1" manualBreakCount="1">
    <brk id="5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="175" workbookViewId="0">
      <selection activeCell="B16" sqref="B16"/>
    </sheetView>
  </sheetViews>
  <sheetFormatPr defaultColWidth="9.109375" defaultRowHeight="13.2"/>
  <cols>
    <col min="1" max="14" width="5.109375" style="1" customWidth="1"/>
  </cols>
  <sheetData>
    <row r="1" spans="1:14">
      <c r="B1" s="46" t="s">
        <v>82</v>
      </c>
    </row>
    <row r="2" spans="1:14">
      <c r="A2" s="56">
        <v>1</v>
      </c>
      <c r="B2" s="57" t="s">
        <v>18</v>
      </c>
      <c r="C2" s="56">
        <v>6</v>
      </c>
      <c r="D2" s="57" t="s">
        <v>19</v>
      </c>
      <c r="E2" s="56">
        <v>11</v>
      </c>
      <c r="F2" s="57" t="s">
        <v>18</v>
      </c>
      <c r="G2" s="56">
        <v>16</v>
      </c>
      <c r="H2" s="57" t="s">
        <v>18</v>
      </c>
      <c r="I2" s="56">
        <v>21</v>
      </c>
      <c r="J2" s="57" t="s">
        <v>18</v>
      </c>
      <c r="K2" s="56">
        <v>26</v>
      </c>
      <c r="L2" s="57" t="s">
        <v>19</v>
      </c>
      <c r="M2" s="56">
        <v>31</v>
      </c>
      <c r="N2" s="57" t="s">
        <v>19</v>
      </c>
    </row>
    <row r="3" spans="1:14">
      <c r="A3" s="58">
        <v>2</v>
      </c>
      <c r="B3" s="59" t="s">
        <v>19</v>
      </c>
      <c r="C3" s="58">
        <v>7</v>
      </c>
      <c r="D3" s="59" t="s">
        <v>19</v>
      </c>
      <c r="E3" s="58">
        <v>12</v>
      </c>
      <c r="F3" s="59" t="s">
        <v>19</v>
      </c>
      <c r="G3" s="58">
        <v>17</v>
      </c>
      <c r="H3" s="59" t="s">
        <v>18</v>
      </c>
      <c r="I3" s="58">
        <v>22</v>
      </c>
      <c r="J3" s="59" t="s">
        <v>18</v>
      </c>
      <c r="K3" s="58">
        <v>27</v>
      </c>
      <c r="L3" s="59" t="s">
        <v>19</v>
      </c>
      <c r="M3" s="58">
        <v>32</v>
      </c>
      <c r="N3" s="59" t="s">
        <v>18</v>
      </c>
    </row>
    <row r="4" spans="1:14">
      <c r="A4" s="58">
        <v>3</v>
      </c>
      <c r="B4" s="59" t="s">
        <v>19</v>
      </c>
      <c r="C4" s="58">
        <v>8</v>
      </c>
      <c r="D4" s="59" t="s">
        <v>19</v>
      </c>
      <c r="E4" s="58">
        <v>13</v>
      </c>
      <c r="F4" s="59" t="s">
        <v>19</v>
      </c>
      <c r="G4" s="58">
        <v>18</v>
      </c>
      <c r="H4" s="59" t="s">
        <v>18</v>
      </c>
      <c r="I4" s="58">
        <v>23</v>
      </c>
      <c r="J4" s="59" t="s">
        <v>18</v>
      </c>
      <c r="K4" s="58">
        <v>28</v>
      </c>
      <c r="L4" s="59" t="s">
        <v>18</v>
      </c>
      <c r="M4" s="58">
        <v>33</v>
      </c>
      <c r="N4" s="59" t="s">
        <v>18</v>
      </c>
    </row>
    <row r="5" spans="1:14">
      <c r="A5" s="58">
        <v>4</v>
      </c>
      <c r="B5" s="59" t="s">
        <v>18</v>
      </c>
      <c r="C5" s="58">
        <v>9</v>
      </c>
      <c r="D5" s="59" t="s">
        <v>18</v>
      </c>
      <c r="E5" s="58">
        <v>14</v>
      </c>
      <c r="F5" s="59" t="s">
        <v>19</v>
      </c>
      <c r="G5" s="58">
        <v>19</v>
      </c>
      <c r="H5" s="59" t="s">
        <v>18</v>
      </c>
      <c r="I5" s="58">
        <v>24</v>
      </c>
      <c r="J5" s="59" t="s">
        <v>19</v>
      </c>
      <c r="K5" s="58">
        <v>29</v>
      </c>
      <c r="L5" s="59" t="s">
        <v>18</v>
      </c>
      <c r="M5" s="58">
        <v>34</v>
      </c>
      <c r="N5" s="59" t="s">
        <v>19</v>
      </c>
    </row>
    <row r="6" spans="1:14">
      <c r="A6" s="60">
        <v>5</v>
      </c>
      <c r="B6" s="61" t="s">
        <v>18</v>
      </c>
      <c r="C6" s="60">
        <v>10</v>
      </c>
      <c r="D6" s="61" t="s">
        <v>19</v>
      </c>
      <c r="E6" s="60">
        <v>15</v>
      </c>
      <c r="F6" s="61" t="s">
        <v>18</v>
      </c>
      <c r="G6" s="60">
        <v>20</v>
      </c>
      <c r="H6" s="61" t="s">
        <v>19</v>
      </c>
      <c r="I6" s="60">
        <v>25</v>
      </c>
      <c r="J6" s="61" t="s">
        <v>19</v>
      </c>
      <c r="K6" s="60">
        <v>30</v>
      </c>
      <c r="L6" s="61" t="s">
        <v>19</v>
      </c>
      <c r="M6" s="60">
        <v>35</v>
      </c>
      <c r="N6" s="61" t="s">
        <v>19</v>
      </c>
    </row>
    <row r="8" spans="1:14">
      <c r="B8" s="46" t="s">
        <v>110</v>
      </c>
    </row>
    <row r="9" spans="1:14">
      <c r="A9" s="56">
        <v>1</v>
      </c>
      <c r="B9" s="57" t="s">
        <v>31</v>
      </c>
      <c r="C9" s="56">
        <v>6</v>
      </c>
      <c r="D9" s="57" t="s">
        <v>19</v>
      </c>
      <c r="E9" s="56">
        <v>11</v>
      </c>
      <c r="F9" s="57" t="s">
        <v>31</v>
      </c>
      <c r="G9" s="56">
        <v>16</v>
      </c>
      <c r="H9" s="57" t="s">
        <v>31</v>
      </c>
      <c r="I9" s="56">
        <v>21</v>
      </c>
      <c r="J9" s="57" t="s">
        <v>31</v>
      </c>
      <c r="K9" s="56">
        <v>26</v>
      </c>
      <c r="L9" s="57" t="s">
        <v>19</v>
      </c>
      <c r="M9" s="56">
        <v>31</v>
      </c>
      <c r="N9" s="57" t="s">
        <v>19</v>
      </c>
    </row>
    <row r="10" spans="1:14">
      <c r="A10" s="58">
        <v>2</v>
      </c>
      <c r="B10" s="59" t="s">
        <v>19</v>
      </c>
      <c r="C10" s="58">
        <v>7</v>
      </c>
      <c r="D10" s="59" t="s">
        <v>19</v>
      </c>
      <c r="E10" s="58">
        <v>12</v>
      </c>
      <c r="F10" s="59" t="s">
        <v>19</v>
      </c>
      <c r="G10" s="58">
        <v>17</v>
      </c>
      <c r="H10" s="59" t="s">
        <v>31</v>
      </c>
      <c r="I10" s="58">
        <v>22</v>
      </c>
      <c r="J10" s="59" t="s">
        <v>31</v>
      </c>
      <c r="K10" s="58">
        <v>27</v>
      </c>
      <c r="L10" s="59" t="s">
        <v>19</v>
      </c>
      <c r="M10" s="58">
        <v>32</v>
      </c>
      <c r="N10" s="59" t="s">
        <v>31</v>
      </c>
    </row>
    <row r="11" spans="1:14">
      <c r="A11" s="58">
        <v>3</v>
      </c>
      <c r="B11" s="59" t="s">
        <v>19</v>
      </c>
      <c r="C11" s="58">
        <v>8</v>
      </c>
      <c r="D11" s="59" t="s">
        <v>19</v>
      </c>
      <c r="E11" s="58">
        <v>13</v>
      </c>
      <c r="F11" s="59" t="s">
        <v>19</v>
      </c>
      <c r="G11" s="58">
        <v>18</v>
      </c>
      <c r="H11" s="59" t="s">
        <v>31</v>
      </c>
      <c r="I11" s="58">
        <v>23</v>
      </c>
      <c r="J11" s="59" t="s">
        <v>31</v>
      </c>
      <c r="K11" s="58">
        <v>28</v>
      </c>
      <c r="L11" s="59" t="s">
        <v>31</v>
      </c>
      <c r="M11" s="58">
        <v>33</v>
      </c>
      <c r="N11" s="59" t="s">
        <v>31</v>
      </c>
    </row>
    <row r="12" spans="1:14">
      <c r="A12" s="58">
        <v>4</v>
      </c>
      <c r="B12" s="59" t="s">
        <v>31</v>
      </c>
      <c r="C12" s="58">
        <v>9</v>
      </c>
      <c r="D12" s="59" t="s">
        <v>31</v>
      </c>
      <c r="E12" s="58">
        <v>14</v>
      </c>
      <c r="F12" s="59" t="s">
        <v>19</v>
      </c>
      <c r="G12" s="58">
        <v>19</v>
      </c>
      <c r="H12" s="59" t="s">
        <v>31</v>
      </c>
      <c r="I12" s="58">
        <v>24</v>
      </c>
      <c r="J12" s="59" t="s">
        <v>19</v>
      </c>
      <c r="K12" s="58">
        <v>29</v>
      </c>
      <c r="L12" s="59" t="s">
        <v>31</v>
      </c>
      <c r="M12" s="58">
        <v>34</v>
      </c>
      <c r="N12" s="59" t="s">
        <v>19</v>
      </c>
    </row>
    <row r="13" spans="1:14">
      <c r="A13" s="60">
        <v>5</v>
      </c>
      <c r="B13" s="61" t="s">
        <v>31</v>
      </c>
      <c r="C13" s="60">
        <v>10</v>
      </c>
      <c r="D13" s="61" t="s">
        <v>19</v>
      </c>
      <c r="E13" s="60">
        <v>15</v>
      </c>
      <c r="F13" s="61" t="s">
        <v>31</v>
      </c>
      <c r="G13" s="60">
        <v>20</v>
      </c>
      <c r="H13" s="61" t="s">
        <v>19</v>
      </c>
      <c r="I13" s="60">
        <v>25</v>
      </c>
      <c r="J13" s="61" t="s">
        <v>19</v>
      </c>
      <c r="K13" s="60">
        <v>30</v>
      </c>
      <c r="L13" s="61" t="s">
        <v>19</v>
      </c>
      <c r="M13" s="60">
        <v>35</v>
      </c>
      <c r="N13" s="61" t="s">
        <v>19</v>
      </c>
    </row>
    <row r="15" spans="1:14">
      <c r="B15" s="46" t="s">
        <v>213</v>
      </c>
    </row>
    <row r="16" spans="1:14">
      <c r="A16" s="56">
        <v>1</v>
      </c>
      <c r="B16" s="57" t="s">
        <v>31</v>
      </c>
      <c r="C16" s="56">
        <v>6</v>
      </c>
      <c r="D16" s="57" t="s">
        <v>19</v>
      </c>
      <c r="E16" s="56">
        <v>11</v>
      </c>
      <c r="F16" s="57" t="s">
        <v>31</v>
      </c>
      <c r="G16" s="56">
        <v>16</v>
      </c>
      <c r="H16" s="57" t="s">
        <v>31</v>
      </c>
      <c r="I16" s="56">
        <v>21</v>
      </c>
      <c r="J16" s="57" t="s">
        <v>31</v>
      </c>
      <c r="K16" s="56">
        <v>26</v>
      </c>
      <c r="L16" s="57" t="s">
        <v>19</v>
      </c>
      <c r="M16" s="56">
        <v>31</v>
      </c>
      <c r="N16" s="57" t="s">
        <v>19</v>
      </c>
    </row>
    <row r="17" spans="1:14">
      <c r="A17" s="58">
        <v>2</v>
      </c>
      <c r="B17" s="59" t="s">
        <v>19</v>
      </c>
      <c r="C17" s="58">
        <v>7</v>
      </c>
      <c r="D17" s="59" t="s">
        <v>19</v>
      </c>
      <c r="E17" s="58">
        <v>12</v>
      </c>
      <c r="F17" s="59" t="s">
        <v>19</v>
      </c>
      <c r="G17" s="58">
        <v>17</v>
      </c>
      <c r="H17" s="59" t="s">
        <v>31</v>
      </c>
      <c r="I17" s="58">
        <v>22</v>
      </c>
      <c r="J17" s="59" t="s">
        <v>31</v>
      </c>
      <c r="K17" s="58">
        <v>27</v>
      </c>
      <c r="L17" s="59" t="s">
        <v>19</v>
      </c>
      <c r="M17" s="58">
        <v>32</v>
      </c>
      <c r="N17" s="59" t="s">
        <v>31</v>
      </c>
    </row>
    <row r="18" spans="1:14">
      <c r="A18" s="58">
        <v>3</v>
      </c>
      <c r="B18" s="59" t="s">
        <v>19</v>
      </c>
      <c r="C18" s="58">
        <v>8</v>
      </c>
      <c r="D18" s="59" t="s">
        <v>19</v>
      </c>
      <c r="E18" s="58">
        <v>13</v>
      </c>
      <c r="F18" s="59" t="s">
        <v>19</v>
      </c>
      <c r="G18" s="58">
        <v>18</v>
      </c>
      <c r="H18" s="59" t="s">
        <v>31</v>
      </c>
      <c r="I18" s="58">
        <v>23</v>
      </c>
      <c r="J18" s="59" t="s">
        <v>31</v>
      </c>
      <c r="K18" s="58">
        <v>28</v>
      </c>
      <c r="L18" s="59" t="s">
        <v>31</v>
      </c>
      <c r="M18" s="58">
        <v>33</v>
      </c>
      <c r="N18" s="59" t="s">
        <v>31</v>
      </c>
    </row>
    <row r="19" spans="1:14">
      <c r="A19" s="58">
        <v>4</v>
      </c>
      <c r="B19" s="59" t="s">
        <v>31</v>
      </c>
      <c r="C19" s="58">
        <v>9</v>
      </c>
      <c r="D19" s="59" t="s">
        <v>31</v>
      </c>
      <c r="E19" s="58">
        <v>14</v>
      </c>
      <c r="F19" s="59" t="s">
        <v>19</v>
      </c>
      <c r="G19" s="58">
        <v>19</v>
      </c>
      <c r="H19" s="59" t="s">
        <v>31</v>
      </c>
      <c r="I19" s="58">
        <v>24</v>
      </c>
      <c r="J19" s="59" t="s">
        <v>19</v>
      </c>
      <c r="K19" s="58">
        <v>29</v>
      </c>
      <c r="L19" s="59" t="s">
        <v>31</v>
      </c>
      <c r="M19" s="58">
        <v>34</v>
      </c>
      <c r="N19" s="59" t="s">
        <v>19</v>
      </c>
    </row>
    <row r="20" spans="1:14">
      <c r="A20" s="60">
        <v>5</v>
      </c>
      <c r="B20" s="61" t="s">
        <v>31</v>
      </c>
      <c r="C20" s="60">
        <v>10</v>
      </c>
      <c r="D20" s="61" t="s">
        <v>19</v>
      </c>
      <c r="E20" s="60">
        <v>15</v>
      </c>
      <c r="F20" s="61" t="s">
        <v>31</v>
      </c>
      <c r="G20" s="60">
        <v>20</v>
      </c>
      <c r="H20" s="61" t="s">
        <v>19</v>
      </c>
      <c r="I20" s="60">
        <v>25</v>
      </c>
      <c r="J20" s="61" t="s">
        <v>19</v>
      </c>
      <c r="K20" s="60">
        <v>30</v>
      </c>
      <c r="L20" s="61" t="s">
        <v>19</v>
      </c>
      <c r="M20" s="60">
        <v>35</v>
      </c>
      <c r="N20" s="61" t="s">
        <v>19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5"/>
  <sheetViews>
    <sheetView showGridLines="0" topLeftCell="A10" zoomScale="160" workbookViewId="0">
      <selection activeCell="N25" sqref="N25"/>
    </sheetView>
  </sheetViews>
  <sheetFormatPr defaultRowHeight="11.4"/>
  <cols>
    <col min="1" max="1" width="8.88671875" style="115"/>
    <col min="2" max="2" width="9.109375" style="115" customWidth="1"/>
    <col min="3" max="11" width="8.44140625" style="115" customWidth="1"/>
    <col min="12" max="16384" width="8.88671875" style="115"/>
  </cols>
  <sheetData>
    <row r="2" spans="2:11">
      <c r="B2" s="176" t="s">
        <v>247</v>
      </c>
      <c r="C2" s="177"/>
      <c r="D2" s="177"/>
      <c r="E2" s="177"/>
      <c r="F2" s="177"/>
      <c r="G2" s="177"/>
      <c r="H2" s="177"/>
      <c r="I2" s="177"/>
      <c r="J2" s="177"/>
      <c r="K2" s="177"/>
    </row>
    <row r="4" spans="2:11" ht="12">
      <c r="B4" s="112" t="s">
        <v>171</v>
      </c>
      <c r="C4" s="192" t="s">
        <v>161</v>
      </c>
      <c r="D4" s="193"/>
      <c r="E4" s="194"/>
      <c r="F4" s="192" t="s">
        <v>162</v>
      </c>
      <c r="G4" s="193"/>
      <c r="H4" s="194"/>
      <c r="I4" s="192" t="s">
        <v>163</v>
      </c>
      <c r="J4" s="193"/>
      <c r="K4" s="194"/>
    </row>
    <row r="5" spans="2:11" ht="12">
      <c r="B5" s="116" t="s">
        <v>164</v>
      </c>
      <c r="C5" s="113" t="s">
        <v>165</v>
      </c>
      <c r="D5" s="117" t="s">
        <v>166</v>
      </c>
      <c r="E5" s="113" t="s">
        <v>167</v>
      </c>
      <c r="F5" s="117" t="s">
        <v>165</v>
      </c>
      <c r="G5" s="114" t="s">
        <v>166</v>
      </c>
      <c r="H5" s="117" t="s">
        <v>283</v>
      </c>
      <c r="I5" s="117" t="s">
        <v>165</v>
      </c>
      <c r="J5" s="117" t="s">
        <v>166</v>
      </c>
      <c r="K5" s="117" t="s">
        <v>167</v>
      </c>
    </row>
    <row r="6" spans="2:11">
      <c r="B6" s="118" t="s">
        <v>168</v>
      </c>
      <c r="C6" s="119">
        <v>6.7</v>
      </c>
      <c r="D6" s="120">
        <v>5.5</v>
      </c>
      <c r="E6" s="121">
        <v>6.1</v>
      </c>
      <c r="F6" s="120">
        <v>6.7</v>
      </c>
      <c r="G6" s="119">
        <v>5.2</v>
      </c>
      <c r="H6" s="119">
        <v>5.3</v>
      </c>
      <c r="I6" s="120">
        <v>2.8</v>
      </c>
      <c r="J6" s="120">
        <v>2.2000000000000002</v>
      </c>
      <c r="K6" s="120">
        <v>2.7</v>
      </c>
    </row>
    <row r="7" spans="2:11">
      <c r="B7" s="118" t="s">
        <v>169</v>
      </c>
      <c r="C7" s="120">
        <v>1.9</v>
      </c>
      <c r="D7" s="120">
        <v>1.9</v>
      </c>
      <c r="E7" s="121">
        <v>3.1</v>
      </c>
      <c r="F7" s="120">
        <v>0.2</v>
      </c>
      <c r="G7" s="120">
        <v>0.5</v>
      </c>
      <c r="H7" s="120">
        <v>1.4</v>
      </c>
      <c r="I7" s="120">
        <v>-0.5</v>
      </c>
      <c r="J7" s="120">
        <v>0</v>
      </c>
      <c r="K7" s="120">
        <v>0.1</v>
      </c>
    </row>
    <row r="8" spans="2:11" ht="13.5" customHeight="1">
      <c r="B8" s="118" t="s">
        <v>141</v>
      </c>
      <c r="C8" s="122">
        <v>4.2</v>
      </c>
      <c r="D8" s="122">
        <v>3.9</v>
      </c>
      <c r="E8" s="123">
        <v>4.4000000000000004</v>
      </c>
      <c r="F8" s="122">
        <v>2.8</v>
      </c>
      <c r="G8" s="122">
        <v>2.9</v>
      </c>
      <c r="H8" s="122">
        <v>3.2</v>
      </c>
      <c r="I8" s="122">
        <v>1.4</v>
      </c>
      <c r="J8" s="122">
        <v>1.1000000000000001</v>
      </c>
      <c r="K8" s="122">
        <v>1.2</v>
      </c>
    </row>
    <row r="9" spans="2:11" ht="18.75" customHeight="1">
      <c r="B9" s="116" t="s">
        <v>170</v>
      </c>
      <c r="C9" s="124"/>
      <c r="D9" s="125"/>
      <c r="E9" s="126"/>
      <c r="F9" s="125"/>
      <c r="G9" s="125"/>
      <c r="H9" s="125"/>
      <c r="I9" s="125"/>
      <c r="J9" s="125"/>
      <c r="K9" s="125"/>
    </row>
    <row r="10" spans="2:11">
      <c r="B10" s="118" t="s">
        <v>168</v>
      </c>
      <c r="C10" s="119">
        <v>7.9</v>
      </c>
      <c r="D10" s="119">
        <v>7.6</v>
      </c>
      <c r="E10" s="127">
        <v>12.3</v>
      </c>
      <c r="F10" s="119">
        <v>7.7</v>
      </c>
      <c r="G10" s="119">
        <v>6.5</v>
      </c>
      <c r="H10" s="119">
        <v>12.7</v>
      </c>
      <c r="I10" s="119">
        <v>2.2000000000000002</v>
      </c>
      <c r="J10" s="119">
        <v>2.7</v>
      </c>
      <c r="K10" s="119">
        <v>1.9</v>
      </c>
    </row>
    <row r="11" spans="2:11">
      <c r="B11" s="118" t="s">
        <v>169</v>
      </c>
      <c r="C11" s="120">
        <v>4.4000000000000004</v>
      </c>
      <c r="D11" s="120">
        <v>3.6</v>
      </c>
      <c r="E11" s="121">
        <v>3.9</v>
      </c>
      <c r="F11" s="120">
        <v>3.8</v>
      </c>
      <c r="G11" s="120">
        <v>2.7</v>
      </c>
      <c r="H11" s="120">
        <v>2.7</v>
      </c>
      <c r="I11" s="120">
        <v>0</v>
      </c>
      <c r="J11" s="120">
        <v>0.4</v>
      </c>
      <c r="K11" s="120">
        <v>-1</v>
      </c>
    </row>
    <row r="12" spans="2:11" ht="12">
      <c r="B12" s="118" t="s">
        <v>141</v>
      </c>
      <c r="C12" s="128">
        <v>6.2</v>
      </c>
      <c r="D12" s="128">
        <v>5.8</v>
      </c>
      <c r="E12" s="129">
        <v>8</v>
      </c>
      <c r="F12" s="128">
        <v>5.5</v>
      </c>
      <c r="G12" s="128">
        <v>4.5</v>
      </c>
      <c r="H12" s="128">
        <v>7</v>
      </c>
      <c r="I12" s="128">
        <v>0.6</v>
      </c>
      <c r="J12" s="128">
        <v>1.4</v>
      </c>
      <c r="K12" s="128">
        <v>0.9</v>
      </c>
    </row>
    <row r="15" spans="2:11">
      <c r="B15" s="176" t="s">
        <v>248</v>
      </c>
      <c r="C15" s="177"/>
      <c r="D15" s="177"/>
      <c r="E15" s="177"/>
      <c r="F15" s="177"/>
      <c r="G15" s="177"/>
      <c r="H15" s="177"/>
      <c r="I15" s="177"/>
      <c r="J15" s="177"/>
      <c r="K15" s="177"/>
    </row>
    <row r="17" spans="2:11" ht="12">
      <c r="B17" s="186" t="s">
        <v>243</v>
      </c>
      <c r="C17" s="192" t="s">
        <v>244</v>
      </c>
      <c r="D17" s="193"/>
      <c r="E17" s="194"/>
      <c r="F17" s="192" t="s">
        <v>245</v>
      </c>
      <c r="G17" s="193"/>
      <c r="H17" s="194"/>
      <c r="I17" s="192" t="s">
        <v>246</v>
      </c>
      <c r="J17" s="193"/>
      <c r="K17" s="194"/>
    </row>
    <row r="18" spans="2:11" ht="12">
      <c r="B18" s="187" t="s">
        <v>285</v>
      </c>
      <c r="C18" s="113" t="s">
        <v>280</v>
      </c>
      <c r="D18" s="117" t="s">
        <v>281</v>
      </c>
      <c r="E18" s="113" t="s">
        <v>282</v>
      </c>
      <c r="F18" s="113" t="s">
        <v>280</v>
      </c>
      <c r="G18" s="117" t="s">
        <v>281</v>
      </c>
      <c r="H18" s="113" t="s">
        <v>282</v>
      </c>
      <c r="I18" s="113" t="s">
        <v>280</v>
      </c>
      <c r="J18" s="117" t="s">
        <v>281</v>
      </c>
      <c r="K18" s="117" t="s">
        <v>282</v>
      </c>
    </row>
    <row r="19" spans="2:11">
      <c r="B19" s="188" t="s">
        <v>279</v>
      </c>
      <c r="C19" s="119">
        <v>6.7</v>
      </c>
      <c r="D19" s="120">
        <v>5.5</v>
      </c>
      <c r="E19" s="121">
        <v>6.1</v>
      </c>
      <c r="F19" s="120">
        <v>6.7</v>
      </c>
      <c r="G19" s="119">
        <v>5.2</v>
      </c>
      <c r="H19" s="119">
        <v>5.3</v>
      </c>
      <c r="I19" s="120">
        <v>2.8</v>
      </c>
      <c r="J19" s="120">
        <v>2.2000000000000002</v>
      </c>
      <c r="K19" s="120">
        <v>2.7</v>
      </c>
    </row>
    <row r="20" spans="2:11">
      <c r="B20" s="189" t="s">
        <v>169</v>
      </c>
      <c r="C20" s="120">
        <v>1.9</v>
      </c>
      <c r="D20" s="120">
        <v>1.9</v>
      </c>
      <c r="E20" s="121">
        <v>3.1</v>
      </c>
      <c r="F20" s="120">
        <v>0.2</v>
      </c>
      <c r="G20" s="120">
        <v>0.5</v>
      </c>
      <c r="H20" s="120">
        <v>1.4</v>
      </c>
      <c r="I20" s="120">
        <v>-0.5</v>
      </c>
      <c r="J20" s="120">
        <v>0</v>
      </c>
      <c r="K20" s="120">
        <v>0.1</v>
      </c>
    </row>
    <row r="21" spans="2:11" ht="12">
      <c r="B21" s="189" t="s">
        <v>278</v>
      </c>
      <c r="C21" s="122">
        <v>4.2</v>
      </c>
      <c r="D21" s="122">
        <v>3.9</v>
      </c>
      <c r="E21" s="123">
        <v>4.4000000000000004</v>
      </c>
      <c r="F21" s="122">
        <v>2.8</v>
      </c>
      <c r="G21" s="122">
        <v>2.9</v>
      </c>
      <c r="H21" s="122">
        <v>3.2</v>
      </c>
      <c r="I21" s="122">
        <v>1.4</v>
      </c>
      <c r="J21" s="122">
        <v>1.1000000000000001</v>
      </c>
      <c r="K21" s="122">
        <v>1.2</v>
      </c>
    </row>
    <row r="22" spans="2:11" ht="12">
      <c r="B22" s="187" t="s">
        <v>286</v>
      </c>
      <c r="C22" s="124"/>
      <c r="D22" s="125"/>
      <c r="E22" s="126"/>
      <c r="F22" s="125"/>
      <c r="G22" s="125"/>
      <c r="H22" s="125"/>
      <c r="I22" s="125"/>
      <c r="J22" s="125"/>
      <c r="K22" s="125"/>
    </row>
    <row r="23" spans="2:11">
      <c r="B23" s="189" t="s">
        <v>279</v>
      </c>
      <c r="C23" s="119">
        <v>7.9</v>
      </c>
      <c r="D23" s="119">
        <v>7.6</v>
      </c>
      <c r="E23" s="127">
        <v>12.3</v>
      </c>
      <c r="F23" s="119">
        <v>7.7</v>
      </c>
      <c r="G23" s="119">
        <v>6.5</v>
      </c>
      <c r="H23" s="119">
        <v>12.7</v>
      </c>
      <c r="I23" s="119">
        <v>2.2000000000000002</v>
      </c>
      <c r="J23" s="119">
        <v>2.7</v>
      </c>
      <c r="K23" s="119">
        <v>1.9</v>
      </c>
    </row>
    <row r="24" spans="2:11">
      <c r="B24" s="189" t="s">
        <v>169</v>
      </c>
      <c r="C24" s="120">
        <v>4.4000000000000004</v>
      </c>
      <c r="D24" s="120">
        <v>3.6</v>
      </c>
      <c r="E24" s="121">
        <v>3.9</v>
      </c>
      <c r="F24" s="120">
        <v>3.8</v>
      </c>
      <c r="G24" s="120">
        <v>2.7</v>
      </c>
      <c r="H24" s="120">
        <v>2.7</v>
      </c>
      <c r="I24" s="120">
        <v>0</v>
      </c>
      <c r="J24" s="120">
        <v>0.4</v>
      </c>
      <c r="K24" s="120">
        <v>-1</v>
      </c>
    </row>
    <row r="25" spans="2:11" ht="12">
      <c r="B25" s="190" t="s">
        <v>278</v>
      </c>
      <c r="C25" s="128">
        <v>6.2</v>
      </c>
      <c r="D25" s="128">
        <v>5.8</v>
      </c>
      <c r="E25" s="129">
        <v>8</v>
      </c>
      <c r="F25" s="128">
        <v>5.5</v>
      </c>
      <c r="G25" s="128">
        <v>4.5</v>
      </c>
      <c r="H25" s="128">
        <v>7</v>
      </c>
      <c r="I25" s="128">
        <v>0.6</v>
      </c>
      <c r="J25" s="128">
        <v>1.4</v>
      </c>
      <c r="K25" s="128">
        <v>0.9</v>
      </c>
    </row>
  </sheetData>
  <mergeCells count="6">
    <mergeCell ref="C4:E4"/>
    <mergeCell ref="F4:H4"/>
    <mergeCell ref="I4:K4"/>
    <mergeCell ref="C17:E17"/>
    <mergeCell ref="F17:H17"/>
    <mergeCell ref="I17:K17"/>
  </mergeCells>
  <phoneticPr fontId="1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12"/>
  <sheetViews>
    <sheetView showGridLines="0" topLeftCell="F14" zoomScale="110" zoomScaleNormal="110" workbookViewId="0">
      <selection activeCell="P41" sqref="P41"/>
    </sheetView>
  </sheetViews>
  <sheetFormatPr defaultColWidth="9.109375" defaultRowHeight="11.4" outlineLevelRow="1"/>
  <cols>
    <col min="1" max="1" width="7.33203125" style="48" customWidth="1"/>
    <col min="2" max="2" width="10.6640625" style="48" customWidth="1"/>
    <col min="3" max="3" width="10.5546875" style="48" customWidth="1"/>
    <col min="4" max="4" width="10.44140625" style="48" customWidth="1"/>
    <col min="5" max="5" width="9.5546875" style="48" customWidth="1"/>
    <col min="6" max="6" width="9.88671875" style="48" customWidth="1"/>
    <col min="7" max="7" width="13.5546875" style="48" customWidth="1"/>
    <col min="8" max="11" width="9.109375" style="48"/>
    <col min="12" max="12" width="7.33203125" style="48" customWidth="1"/>
    <col min="13" max="13" width="10.6640625" style="48" customWidth="1"/>
    <col min="14" max="14" width="10.5546875" style="48" customWidth="1"/>
    <col min="15" max="15" width="10.44140625" style="48" customWidth="1"/>
    <col min="16" max="16" width="9.5546875" style="48" customWidth="1"/>
    <col min="17" max="17" width="10.33203125" style="48" customWidth="1"/>
    <col min="18" max="18" width="13.5546875" style="48" customWidth="1"/>
    <col min="19" max="16384" width="9.109375" style="48"/>
  </cols>
  <sheetData>
    <row r="2" spans="1:20" ht="13.8">
      <c r="A2" s="173" t="s">
        <v>172</v>
      </c>
      <c r="L2" s="173" t="s">
        <v>253</v>
      </c>
    </row>
    <row r="3" spans="1:20" ht="13.2">
      <c r="A3" s="47" t="s">
        <v>144</v>
      </c>
      <c r="L3" s="47" t="s">
        <v>255</v>
      </c>
    </row>
    <row r="4" spans="1:20" ht="13.2">
      <c r="L4" s="47" t="s">
        <v>254</v>
      </c>
    </row>
    <row r="5" spans="1:20" ht="13.8" thickBot="1">
      <c r="L5" s="47"/>
    </row>
    <row r="6" spans="1:20" ht="34.799999999999997" thickBot="1">
      <c r="B6" s="132" t="s">
        <v>190</v>
      </c>
      <c r="C6" s="133" t="s">
        <v>41</v>
      </c>
      <c r="D6" s="133" t="s">
        <v>81</v>
      </c>
      <c r="E6" s="133" t="s">
        <v>147</v>
      </c>
      <c r="F6" s="133" t="s">
        <v>154</v>
      </c>
      <c r="G6" s="134" t="s">
        <v>149</v>
      </c>
      <c r="H6" s="133" t="s">
        <v>153</v>
      </c>
      <c r="I6" s="133" t="s">
        <v>152</v>
      </c>
      <c r="M6" s="160" t="s">
        <v>256</v>
      </c>
      <c r="N6" s="178" t="s">
        <v>258</v>
      </c>
      <c r="O6" s="178" t="s">
        <v>257</v>
      </c>
      <c r="P6" s="178" t="s">
        <v>265</v>
      </c>
      <c r="Q6" s="178" t="s">
        <v>262</v>
      </c>
      <c r="R6" s="179" t="s">
        <v>260</v>
      </c>
      <c r="S6" s="178" t="s">
        <v>259</v>
      </c>
      <c r="T6" s="178" t="s">
        <v>261</v>
      </c>
    </row>
    <row r="7" spans="1:20" ht="44.25" hidden="1" customHeight="1" outlineLevel="1" thickBot="1">
      <c r="B7" s="132" t="s">
        <v>116</v>
      </c>
      <c r="C7" s="135" t="s">
        <v>145</v>
      </c>
      <c r="D7" s="135" t="s">
        <v>146</v>
      </c>
      <c r="E7" s="135" t="s">
        <v>130</v>
      </c>
      <c r="F7" s="135" t="s">
        <v>148</v>
      </c>
      <c r="G7" s="135" t="s">
        <v>150</v>
      </c>
      <c r="H7" s="135" t="s">
        <v>151</v>
      </c>
      <c r="I7" s="135" t="s">
        <v>125</v>
      </c>
      <c r="M7" s="132" t="s">
        <v>116</v>
      </c>
      <c r="N7" s="135" t="s">
        <v>145</v>
      </c>
      <c r="O7" s="135" t="s">
        <v>146</v>
      </c>
      <c r="P7" s="135" t="s">
        <v>130</v>
      </c>
      <c r="Q7" s="135" t="s">
        <v>148</v>
      </c>
      <c r="R7" s="135" t="s">
        <v>150</v>
      </c>
      <c r="S7" s="135" t="s">
        <v>151</v>
      </c>
      <c r="T7" s="135" t="s">
        <v>125</v>
      </c>
    </row>
    <row r="8" spans="1:20" s="130" customFormat="1" ht="19.5" customHeight="1" collapsed="1">
      <c r="A8" s="204" t="s">
        <v>187</v>
      </c>
      <c r="B8" s="136" t="s">
        <v>48</v>
      </c>
      <c r="C8" s="137">
        <v>23.8</v>
      </c>
      <c r="D8" s="137">
        <v>25.3</v>
      </c>
      <c r="E8" s="138">
        <v>1.6779999999999999</v>
      </c>
      <c r="F8" s="139">
        <v>1.0409999999999999</v>
      </c>
      <c r="G8" s="140">
        <v>0.2</v>
      </c>
      <c r="H8" s="141">
        <v>0.35100000000000003</v>
      </c>
      <c r="I8" s="142">
        <v>6.2E-2</v>
      </c>
      <c r="L8" s="201" t="s">
        <v>263</v>
      </c>
      <c r="M8" s="136" t="s">
        <v>48</v>
      </c>
      <c r="N8" s="137">
        <v>23.8</v>
      </c>
      <c r="O8" s="137">
        <v>25.3</v>
      </c>
      <c r="P8" s="138">
        <v>1.6779999999999999</v>
      </c>
      <c r="Q8" s="139">
        <v>1.0409999999999999</v>
      </c>
      <c r="R8" s="140">
        <v>0.2</v>
      </c>
      <c r="S8" s="141">
        <v>0.35100000000000003</v>
      </c>
      <c r="T8" s="142">
        <v>6.2E-2</v>
      </c>
    </row>
    <row r="9" spans="1:20" s="130" customFormat="1" ht="19.5" customHeight="1">
      <c r="A9" s="202"/>
      <c r="B9" s="143" t="s">
        <v>49</v>
      </c>
      <c r="C9" s="144">
        <v>13.6</v>
      </c>
      <c r="D9" s="144">
        <v>17.100000000000001</v>
      </c>
      <c r="E9" s="145">
        <v>0.77500000000000002</v>
      </c>
      <c r="F9" s="146">
        <v>0.41099999999999998</v>
      </c>
      <c r="G9" s="147">
        <v>1.1000000000000001</v>
      </c>
      <c r="H9" s="148">
        <v>0.26899999999999996</v>
      </c>
      <c r="I9" s="149">
        <v>0.34799999999999998</v>
      </c>
      <c r="L9" s="202"/>
      <c r="M9" s="143" t="s">
        <v>49</v>
      </c>
      <c r="N9" s="144">
        <v>13.6</v>
      </c>
      <c r="O9" s="144">
        <v>17.100000000000001</v>
      </c>
      <c r="P9" s="145">
        <v>0.77500000000000002</v>
      </c>
      <c r="Q9" s="146">
        <v>0.41099999999999998</v>
      </c>
      <c r="R9" s="147">
        <v>1.1000000000000001</v>
      </c>
      <c r="S9" s="148">
        <v>0.26899999999999996</v>
      </c>
      <c r="T9" s="149">
        <v>0.34799999999999998</v>
      </c>
    </row>
    <row r="10" spans="1:20" s="130" customFormat="1" ht="19.5" customHeight="1">
      <c r="A10" s="202"/>
      <c r="B10" s="143" t="s">
        <v>50</v>
      </c>
      <c r="C10" s="144">
        <v>6.9</v>
      </c>
      <c r="D10" s="144">
        <v>9.4</v>
      </c>
      <c r="E10" s="145">
        <v>0.432</v>
      </c>
      <c r="F10" s="146">
        <v>0.254</v>
      </c>
      <c r="G10" s="147">
        <v>1.7</v>
      </c>
      <c r="H10" s="148">
        <v>0.16800000000000001</v>
      </c>
      <c r="I10" s="149">
        <v>0.39799999999999996</v>
      </c>
      <c r="L10" s="202"/>
      <c r="M10" s="143" t="s">
        <v>50</v>
      </c>
      <c r="N10" s="144">
        <v>6.9</v>
      </c>
      <c r="O10" s="144">
        <v>9.4</v>
      </c>
      <c r="P10" s="145">
        <v>0.432</v>
      </c>
      <c r="Q10" s="146">
        <v>0.254</v>
      </c>
      <c r="R10" s="147">
        <v>1.7</v>
      </c>
      <c r="S10" s="148">
        <v>0.16800000000000001</v>
      </c>
      <c r="T10" s="149">
        <v>0.39799999999999996</v>
      </c>
    </row>
    <row r="11" spans="1:20" s="130" customFormat="1" ht="19.5" customHeight="1" thickBot="1">
      <c r="A11" s="203"/>
      <c r="B11" s="143" t="s">
        <v>51</v>
      </c>
      <c r="C11" s="150">
        <v>4.2</v>
      </c>
      <c r="D11" s="150">
        <v>5.9</v>
      </c>
      <c r="E11" s="151">
        <v>0.34599999999999997</v>
      </c>
      <c r="F11" s="152">
        <v>0.16900000000000001</v>
      </c>
      <c r="G11" s="153">
        <v>2.4</v>
      </c>
      <c r="H11" s="154">
        <v>0.13400000000000001</v>
      </c>
      <c r="I11" s="155">
        <v>0.45600000000000002</v>
      </c>
      <c r="L11" s="203"/>
      <c r="M11" s="143" t="s">
        <v>51</v>
      </c>
      <c r="N11" s="150">
        <v>4.2</v>
      </c>
      <c r="O11" s="150">
        <v>5.9</v>
      </c>
      <c r="P11" s="151">
        <v>0.34599999999999997</v>
      </c>
      <c r="Q11" s="152">
        <v>0.16900000000000001</v>
      </c>
      <c r="R11" s="153">
        <v>2.4</v>
      </c>
      <c r="S11" s="154">
        <v>0.13400000000000001</v>
      </c>
      <c r="T11" s="155">
        <v>0.45600000000000002</v>
      </c>
    </row>
    <row r="12" spans="1:20" s="130" customFormat="1" ht="19.5" customHeight="1">
      <c r="A12" s="201" t="s">
        <v>188</v>
      </c>
      <c r="B12" s="136" t="s">
        <v>52</v>
      </c>
      <c r="C12" s="144">
        <v>2.2999999999999998</v>
      </c>
      <c r="D12" s="144">
        <v>3.1</v>
      </c>
      <c r="E12" s="145">
        <v>0.2</v>
      </c>
      <c r="F12" s="146">
        <v>7.9000000000000001E-2</v>
      </c>
      <c r="G12" s="147">
        <v>3.8</v>
      </c>
      <c r="H12" s="148">
        <v>0.10300000000000001</v>
      </c>
      <c r="I12" s="149">
        <v>0.57200000000000006</v>
      </c>
      <c r="L12" s="201" t="s">
        <v>264</v>
      </c>
      <c r="M12" s="136" t="s">
        <v>52</v>
      </c>
      <c r="N12" s="144">
        <v>2.2999999999999998</v>
      </c>
      <c r="O12" s="144">
        <v>3.1</v>
      </c>
      <c r="P12" s="145">
        <v>0.2</v>
      </c>
      <c r="Q12" s="146">
        <v>7.9000000000000001E-2</v>
      </c>
      <c r="R12" s="147">
        <v>3.8</v>
      </c>
      <c r="S12" s="148">
        <v>0.10300000000000001</v>
      </c>
      <c r="T12" s="149">
        <v>0.57200000000000006</v>
      </c>
    </row>
    <row r="13" spans="1:20" s="130" customFormat="1" ht="19.5" customHeight="1">
      <c r="A13" s="202"/>
      <c r="B13" s="143" t="s">
        <v>53</v>
      </c>
      <c r="C13" s="144">
        <v>0.9</v>
      </c>
      <c r="D13" s="144">
        <v>1.6</v>
      </c>
      <c r="E13" s="145">
        <v>0.10100000000000001</v>
      </c>
      <c r="F13" s="146">
        <v>2.5999999999999999E-2</v>
      </c>
      <c r="G13" s="147">
        <v>5.6</v>
      </c>
      <c r="H13" s="148">
        <v>6.7000000000000004E-2</v>
      </c>
      <c r="I13" s="149">
        <v>0.74199999999999999</v>
      </c>
      <c r="L13" s="202"/>
      <c r="M13" s="143" t="s">
        <v>53</v>
      </c>
      <c r="N13" s="144">
        <v>0.9</v>
      </c>
      <c r="O13" s="144">
        <v>1.6</v>
      </c>
      <c r="P13" s="145">
        <v>0.10100000000000001</v>
      </c>
      <c r="Q13" s="146">
        <v>2.5999999999999999E-2</v>
      </c>
      <c r="R13" s="147">
        <v>5.6</v>
      </c>
      <c r="S13" s="148">
        <v>6.7000000000000004E-2</v>
      </c>
      <c r="T13" s="149">
        <v>0.74199999999999999</v>
      </c>
    </row>
    <row r="14" spans="1:20" s="130" customFormat="1" ht="19.5" customHeight="1" thickBot="1">
      <c r="A14" s="203"/>
      <c r="B14" s="156" t="s">
        <v>54</v>
      </c>
      <c r="C14" s="150">
        <v>0.4</v>
      </c>
      <c r="D14" s="150">
        <v>0.9</v>
      </c>
      <c r="E14" s="151">
        <v>2.9000000000000001E-2</v>
      </c>
      <c r="F14" s="152">
        <v>-8.9999999999999993E-3</v>
      </c>
      <c r="G14" s="153">
        <v>7.4</v>
      </c>
      <c r="H14" s="154">
        <v>2.3E-2</v>
      </c>
      <c r="I14" s="155">
        <v>1.012</v>
      </c>
      <c r="L14" s="203"/>
      <c r="M14" s="156" t="s">
        <v>54</v>
      </c>
      <c r="N14" s="150">
        <v>0.4</v>
      </c>
      <c r="O14" s="150">
        <v>0.9</v>
      </c>
      <c r="P14" s="151">
        <v>2.9000000000000001E-2</v>
      </c>
      <c r="Q14" s="152">
        <v>-8.9999999999999993E-3</v>
      </c>
      <c r="R14" s="153">
        <v>7.4</v>
      </c>
      <c r="S14" s="154">
        <v>2.3E-2</v>
      </c>
      <c r="T14" s="155">
        <v>1.012</v>
      </c>
    </row>
    <row r="17" spans="1:20" ht="13.8">
      <c r="A17" s="173" t="s">
        <v>211</v>
      </c>
      <c r="L17" s="173" t="s">
        <v>269</v>
      </c>
    </row>
    <row r="18" spans="1:20" ht="13.2">
      <c r="A18" s="47" t="s">
        <v>212</v>
      </c>
      <c r="L18" s="47" t="s">
        <v>270</v>
      </c>
    </row>
    <row r="19" spans="1:20" ht="12" thickBot="1"/>
    <row r="20" spans="1:20" s="160" customFormat="1" ht="26.25" customHeight="1" thickBot="1">
      <c r="A20" s="132"/>
      <c r="B20" s="132" t="s">
        <v>190</v>
      </c>
      <c r="C20" s="157" t="s">
        <v>189</v>
      </c>
      <c r="D20" s="157" t="s">
        <v>177</v>
      </c>
      <c r="E20" s="157" t="s">
        <v>178</v>
      </c>
      <c r="F20" s="157" t="s">
        <v>179</v>
      </c>
      <c r="G20" s="158" t="s">
        <v>180</v>
      </c>
      <c r="H20" s="132"/>
      <c r="I20" s="132"/>
      <c r="J20" s="159"/>
      <c r="K20" s="159"/>
      <c r="L20" s="132"/>
      <c r="M20" s="160" t="s">
        <v>256</v>
      </c>
      <c r="N20" s="206" t="s">
        <v>277</v>
      </c>
      <c r="O20" s="206" t="s">
        <v>271</v>
      </c>
      <c r="P20" s="206" t="s">
        <v>272</v>
      </c>
      <c r="Q20" s="206" t="s">
        <v>287</v>
      </c>
      <c r="R20" s="205" t="s">
        <v>273</v>
      </c>
      <c r="S20" s="132"/>
      <c r="T20" s="132"/>
    </row>
    <row r="21" spans="1:20" s="130" customFormat="1" ht="18.75" customHeight="1">
      <c r="A21" s="201" t="s">
        <v>187</v>
      </c>
      <c r="B21" s="161" t="s">
        <v>174</v>
      </c>
      <c r="C21" s="162">
        <v>0.153</v>
      </c>
      <c r="D21" s="162">
        <v>0.14899999999999999</v>
      </c>
      <c r="E21" s="162">
        <v>0.14799999999999999</v>
      </c>
      <c r="F21" s="163">
        <v>17</v>
      </c>
      <c r="G21" s="163">
        <v>15.5</v>
      </c>
      <c r="L21" s="201" t="s">
        <v>263</v>
      </c>
      <c r="M21" s="161" t="s">
        <v>174</v>
      </c>
      <c r="N21" s="162">
        <v>0.153</v>
      </c>
      <c r="O21" s="162">
        <v>0.14899999999999999</v>
      </c>
      <c r="P21" s="162">
        <v>0.14799999999999999</v>
      </c>
      <c r="Q21" s="163">
        <v>17</v>
      </c>
      <c r="R21" s="163">
        <v>15.5</v>
      </c>
    </row>
    <row r="22" spans="1:20" s="130" customFormat="1" ht="18.899999999999999" customHeight="1">
      <c r="A22" s="202"/>
      <c r="B22" s="164" t="s">
        <v>175</v>
      </c>
      <c r="C22" s="165">
        <v>0.156</v>
      </c>
      <c r="D22" s="165">
        <v>0.17</v>
      </c>
      <c r="E22" s="165">
        <v>0.17499999999999999</v>
      </c>
      <c r="F22" s="166">
        <v>13.7</v>
      </c>
      <c r="G22" s="166">
        <v>15.5</v>
      </c>
      <c r="L22" s="202"/>
      <c r="M22" s="164" t="s">
        <v>175</v>
      </c>
      <c r="N22" s="165">
        <v>0.156</v>
      </c>
      <c r="O22" s="165">
        <v>0.17</v>
      </c>
      <c r="P22" s="165">
        <v>0.17499999999999999</v>
      </c>
      <c r="Q22" s="166">
        <v>13.7</v>
      </c>
      <c r="R22" s="166">
        <v>15.5</v>
      </c>
    </row>
    <row r="23" spans="1:20" s="130" customFormat="1" ht="18.899999999999999" customHeight="1">
      <c r="A23" s="202"/>
      <c r="B23" s="164" t="s">
        <v>50</v>
      </c>
      <c r="C23" s="165">
        <v>0.125</v>
      </c>
      <c r="D23" s="165">
        <v>0.13800000000000001</v>
      </c>
      <c r="E23" s="165">
        <v>0.152</v>
      </c>
      <c r="F23" s="166">
        <v>8.1999999999999993</v>
      </c>
      <c r="G23" s="166">
        <v>9.6</v>
      </c>
      <c r="L23" s="202"/>
      <c r="M23" s="164" t="s">
        <v>50</v>
      </c>
      <c r="N23" s="165">
        <v>0.125</v>
      </c>
      <c r="O23" s="165">
        <v>0.13800000000000001</v>
      </c>
      <c r="P23" s="165">
        <v>0.152</v>
      </c>
      <c r="Q23" s="166">
        <v>8.1999999999999993</v>
      </c>
      <c r="R23" s="166">
        <v>9.6</v>
      </c>
    </row>
    <row r="24" spans="1:20" s="130" customFormat="1" ht="18.899999999999999" customHeight="1" thickBot="1">
      <c r="A24" s="203"/>
      <c r="B24" s="164" t="s">
        <v>118</v>
      </c>
      <c r="C24" s="167">
        <v>0.10100000000000001</v>
      </c>
      <c r="D24" s="167">
        <v>0.126</v>
      </c>
      <c r="E24" s="167">
        <v>0.13900000000000001</v>
      </c>
      <c r="F24" s="168">
        <v>5.0999999999999996</v>
      </c>
      <c r="G24" s="168">
        <v>6.6</v>
      </c>
      <c r="L24" s="203"/>
      <c r="M24" s="164" t="s">
        <v>118</v>
      </c>
      <c r="N24" s="167">
        <v>0.10100000000000001</v>
      </c>
      <c r="O24" s="167">
        <v>0.126</v>
      </c>
      <c r="P24" s="167">
        <v>0.13900000000000001</v>
      </c>
      <c r="Q24" s="168">
        <v>5.0999999999999996</v>
      </c>
      <c r="R24" s="168">
        <v>6.6</v>
      </c>
    </row>
    <row r="25" spans="1:20" s="130" customFormat="1" ht="18.899999999999999" customHeight="1">
      <c r="A25" s="201" t="s">
        <v>188</v>
      </c>
      <c r="B25" s="161" t="s">
        <v>176</v>
      </c>
      <c r="C25" s="165">
        <v>9.6000000000000002E-2</v>
      </c>
      <c r="D25" s="165">
        <v>0.122</v>
      </c>
      <c r="E25" s="165">
        <v>0.13400000000000001</v>
      </c>
      <c r="F25" s="166">
        <v>3.4</v>
      </c>
      <c r="G25" s="166">
        <v>4.7</v>
      </c>
      <c r="L25" s="201" t="s">
        <v>264</v>
      </c>
      <c r="M25" s="161" t="s">
        <v>176</v>
      </c>
      <c r="N25" s="165">
        <v>9.6000000000000002E-2</v>
      </c>
      <c r="O25" s="165">
        <v>0.122</v>
      </c>
      <c r="P25" s="165">
        <v>0.13400000000000001</v>
      </c>
      <c r="Q25" s="166">
        <v>3.4</v>
      </c>
      <c r="R25" s="166">
        <v>4.7</v>
      </c>
    </row>
    <row r="26" spans="1:20" s="130" customFormat="1" ht="18.899999999999999" customHeight="1">
      <c r="A26" s="202"/>
      <c r="B26" s="164" t="s">
        <v>53</v>
      </c>
      <c r="C26" s="165">
        <v>7.2999999999999995E-2</v>
      </c>
      <c r="D26" s="165">
        <v>8.5000000000000006E-2</v>
      </c>
      <c r="E26" s="165">
        <v>9.4E-2</v>
      </c>
      <c r="F26" s="166">
        <v>1.5</v>
      </c>
      <c r="G26" s="166">
        <v>2.6</v>
      </c>
      <c r="L26" s="202"/>
      <c r="M26" s="164" t="s">
        <v>53</v>
      </c>
      <c r="N26" s="165">
        <v>7.2999999999999995E-2</v>
      </c>
      <c r="O26" s="165">
        <v>8.5000000000000006E-2</v>
      </c>
      <c r="P26" s="165">
        <v>9.4E-2</v>
      </c>
      <c r="Q26" s="166">
        <v>1.5</v>
      </c>
      <c r="R26" s="166">
        <v>2.6</v>
      </c>
    </row>
    <row r="27" spans="1:20" s="130" customFormat="1" ht="18.899999999999999" customHeight="1" thickBot="1">
      <c r="A27" s="203"/>
      <c r="B27" s="169" t="s">
        <v>120</v>
      </c>
      <c r="C27" s="167">
        <v>0.02</v>
      </c>
      <c r="D27" s="167">
        <v>1.6E-2</v>
      </c>
      <c r="E27" s="167">
        <v>2.4E-2</v>
      </c>
      <c r="F27" s="168">
        <v>0.3</v>
      </c>
      <c r="G27" s="168">
        <v>1.5</v>
      </c>
      <c r="L27" s="203"/>
      <c r="M27" s="169" t="s">
        <v>120</v>
      </c>
      <c r="N27" s="167">
        <v>0.02</v>
      </c>
      <c r="O27" s="167">
        <v>1.6E-2</v>
      </c>
      <c r="P27" s="167">
        <v>2.4E-2</v>
      </c>
      <c r="Q27" s="168">
        <v>0.3</v>
      </c>
      <c r="R27" s="168">
        <v>1.5</v>
      </c>
    </row>
    <row r="28" spans="1:20" s="130" customFormat="1"/>
    <row r="29" spans="1:20" s="130" customFormat="1"/>
    <row r="30" spans="1:20" s="130" customFormat="1" ht="12" thickBot="1"/>
    <row r="31" spans="1:20" s="160" customFormat="1" ht="26.25" customHeight="1" thickBot="1">
      <c r="B31" s="160" t="s">
        <v>190</v>
      </c>
      <c r="C31" s="170" t="s">
        <v>181</v>
      </c>
      <c r="D31" s="170" t="s">
        <v>182</v>
      </c>
      <c r="E31" s="170" t="s">
        <v>183</v>
      </c>
      <c r="F31" s="170" t="s">
        <v>186</v>
      </c>
      <c r="G31" s="171" t="s">
        <v>184</v>
      </c>
      <c r="H31" s="170" t="s">
        <v>185</v>
      </c>
      <c r="M31" s="160" t="s">
        <v>256</v>
      </c>
      <c r="N31" s="206" t="s">
        <v>266</v>
      </c>
      <c r="O31" s="206" t="s">
        <v>288</v>
      </c>
      <c r="P31" s="206" t="s">
        <v>267</v>
      </c>
      <c r="Q31" s="206" t="s">
        <v>268</v>
      </c>
      <c r="R31" s="180" t="s">
        <v>274</v>
      </c>
      <c r="S31" s="206" t="s">
        <v>275</v>
      </c>
    </row>
    <row r="32" spans="1:20" s="130" customFormat="1" ht="18.899999999999999" customHeight="1">
      <c r="A32" s="198" t="s">
        <v>187</v>
      </c>
      <c r="B32" s="161" t="s">
        <v>174</v>
      </c>
      <c r="C32" s="163">
        <v>0.9</v>
      </c>
      <c r="D32" s="162">
        <v>0.22700000000000001</v>
      </c>
      <c r="E32" s="162">
        <v>1.173</v>
      </c>
      <c r="F32" s="162">
        <v>0.96299999999999997</v>
      </c>
      <c r="G32" s="163">
        <v>1.6</v>
      </c>
      <c r="H32" s="163">
        <v>5.6</v>
      </c>
      <c r="L32" s="201" t="s">
        <v>263</v>
      </c>
      <c r="M32" s="161" t="s">
        <v>174</v>
      </c>
      <c r="N32" s="163">
        <v>0.9</v>
      </c>
      <c r="O32" s="162">
        <v>0.22700000000000001</v>
      </c>
      <c r="P32" s="162">
        <v>1.173</v>
      </c>
      <c r="Q32" s="162">
        <v>0.96299999999999997</v>
      </c>
      <c r="R32" s="163">
        <v>1.6</v>
      </c>
      <c r="S32" s="163">
        <v>5.6</v>
      </c>
    </row>
    <row r="33" spans="1:19" s="130" customFormat="1" ht="18.899999999999999" customHeight="1">
      <c r="A33" s="199"/>
      <c r="B33" s="164" t="s">
        <v>175</v>
      </c>
      <c r="C33" s="166">
        <v>1</v>
      </c>
      <c r="D33" s="165">
        <v>0.32500000000000001</v>
      </c>
      <c r="E33" s="165">
        <v>0.68400000000000005</v>
      </c>
      <c r="F33" s="165">
        <v>0.38400000000000001</v>
      </c>
      <c r="G33" s="166">
        <v>1.4</v>
      </c>
      <c r="H33" s="166">
        <v>4.4000000000000004</v>
      </c>
      <c r="L33" s="202"/>
      <c r="M33" s="164" t="s">
        <v>175</v>
      </c>
      <c r="N33" s="166">
        <v>1</v>
      </c>
      <c r="O33" s="165">
        <v>0.32500000000000001</v>
      </c>
      <c r="P33" s="165">
        <v>0.68400000000000005</v>
      </c>
      <c r="Q33" s="165">
        <v>0.38400000000000001</v>
      </c>
      <c r="R33" s="166">
        <v>1.4</v>
      </c>
      <c r="S33" s="166">
        <v>4.4000000000000004</v>
      </c>
    </row>
    <row r="34" spans="1:19" s="130" customFormat="1" ht="18.899999999999999" customHeight="1">
      <c r="A34" s="199"/>
      <c r="B34" s="164" t="s">
        <v>50</v>
      </c>
      <c r="C34" s="166">
        <v>1.7</v>
      </c>
      <c r="D34" s="165">
        <v>0.39100000000000001</v>
      </c>
      <c r="E34" s="165">
        <v>0.438</v>
      </c>
      <c r="F34" s="165">
        <v>0.38700000000000001</v>
      </c>
      <c r="G34" s="166">
        <v>1.3</v>
      </c>
      <c r="H34" s="166">
        <v>5.5</v>
      </c>
      <c r="L34" s="202"/>
      <c r="M34" s="164" t="s">
        <v>50</v>
      </c>
      <c r="N34" s="166">
        <v>1.7</v>
      </c>
      <c r="O34" s="165">
        <v>0.39100000000000001</v>
      </c>
      <c r="P34" s="165">
        <v>0.438</v>
      </c>
      <c r="Q34" s="165">
        <v>0.38700000000000001</v>
      </c>
      <c r="R34" s="166">
        <v>1.3</v>
      </c>
      <c r="S34" s="166">
        <v>5.5</v>
      </c>
    </row>
    <row r="35" spans="1:19" s="130" customFormat="1" ht="18.899999999999999" customHeight="1" thickBot="1">
      <c r="A35" s="200"/>
      <c r="B35" s="164" t="s">
        <v>118</v>
      </c>
      <c r="C35" s="168">
        <v>2.4</v>
      </c>
      <c r="D35" s="167">
        <v>0.44800000000000001</v>
      </c>
      <c r="E35" s="167">
        <v>0.29199999999999998</v>
      </c>
      <c r="F35" s="167">
        <v>0.27700000000000002</v>
      </c>
      <c r="G35" s="168">
        <v>1.2</v>
      </c>
      <c r="H35" s="168">
        <v>7.2</v>
      </c>
      <c r="L35" s="203"/>
      <c r="M35" s="164" t="s">
        <v>118</v>
      </c>
      <c r="N35" s="168">
        <v>2.4</v>
      </c>
      <c r="O35" s="167">
        <v>0.44800000000000001</v>
      </c>
      <c r="P35" s="167">
        <v>0.29199999999999998</v>
      </c>
      <c r="Q35" s="167">
        <v>0.27700000000000002</v>
      </c>
      <c r="R35" s="168">
        <v>1.2</v>
      </c>
      <c r="S35" s="168">
        <v>7.2</v>
      </c>
    </row>
    <row r="36" spans="1:19" s="130" customFormat="1" ht="18.899999999999999" customHeight="1">
      <c r="A36" s="198" t="s">
        <v>188</v>
      </c>
      <c r="B36" s="161" t="s">
        <v>176</v>
      </c>
      <c r="C36" s="166">
        <v>3.3</v>
      </c>
      <c r="D36" s="165">
        <v>0.53500000000000003</v>
      </c>
      <c r="E36" s="165">
        <v>0.218</v>
      </c>
      <c r="F36" s="165">
        <v>0.2</v>
      </c>
      <c r="G36" s="166">
        <v>1.2</v>
      </c>
      <c r="H36" s="166">
        <v>10.7</v>
      </c>
      <c r="L36" s="201" t="s">
        <v>264</v>
      </c>
      <c r="M36" s="161" t="s">
        <v>176</v>
      </c>
      <c r="N36" s="166">
        <v>3.3</v>
      </c>
      <c r="O36" s="165">
        <v>0.53500000000000003</v>
      </c>
      <c r="P36" s="165">
        <v>0.218</v>
      </c>
      <c r="Q36" s="165">
        <v>0.2</v>
      </c>
      <c r="R36" s="166">
        <v>1.2</v>
      </c>
      <c r="S36" s="166">
        <v>10.7</v>
      </c>
    </row>
    <row r="37" spans="1:19" s="130" customFormat="1" ht="18.899999999999999" customHeight="1">
      <c r="A37" s="199"/>
      <c r="B37" s="164" t="s">
        <v>53</v>
      </c>
      <c r="C37" s="166">
        <v>5</v>
      </c>
      <c r="D37" s="165">
        <v>0.70199999999999996</v>
      </c>
      <c r="E37" s="165">
        <v>0.12</v>
      </c>
      <c r="F37" s="165">
        <v>0.11700000000000001</v>
      </c>
      <c r="G37" s="166">
        <v>1.1000000000000001</v>
      </c>
      <c r="H37" s="166">
        <v>9.1999999999999993</v>
      </c>
      <c r="L37" s="202"/>
      <c r="M37" s="164" t="s">
        <v>53</v>
      </c>
      <c r="N37" s="166">
        <v>5</v>
      </c>
      <c r="O37" s="165">
        <v>0.70199999999999996</v>
      </c>
      <c r="P37" s="165">
        <v>0.12</v>
      </c>
      <c r="Q37" s="165">
        <v>0.11700000000000001</v>
      </c>
      <c r="R37" s="166">
        <v>1.1000000000000001</v>
      </c>
      <c r="S37" s="166">
        <v>9.1999999999999993</v>
      </c>
    </row>
    <row r="38" spans="1:19" s="130" customFormat="1" ht="23.4" customHeight="1" thickBot="1">
      <c r="A38" s="200"/>
      <c r="B38" s="169" t="s">
        <v>120</v>
      </c>
      <c r="C38" s="168">
        <v>6.3</v>
      </c>
      <c r="D38" s="167">
        <v>0.92500000000000004</v>
      </c>
      <c r="E38" s="167">
        <v>4.2999999999999997E-2</v>
      </c>
      <c r="F38" s="167">
        <v>4.5999999999999999E-2</v>
      </c>
      <c r="G38" s="168">
        <v>0.9</v>
      </c>
      <c r="H38" s="168">
        <v>11.1</v>
      </c>
      <c r="L38" s="203"/>
      <c r="M38" s="169" t="s">
        <v>120</v>
      </c>
      <c r="N38" s="168">
        <v>6.3</v>
      </c>
      <c r="O38" s="167">
        <v>0.92500000000000004</v>
      </c>
      <c r="P38" s="167">
        <v>4.2999999999999997E-2</v>
      </c>
      <c r="Q38" s="167">
        <v>4.5999999999999999E-2</v>
      </c>
      <c r="R38" s="168">
        <v>0.9</v>
      </c>
      <c r="S38" s="168">
        <v>11.1</v>
      </c>
    </row>
    <row r="40" spans="1:19" s="130" customFormat="1">
      <c r="A40" s="172" t="s">
        <v>209</v>
      </c>
      <c r="L40" s="172" t="s">
        <v>209</v>
      </c>
    </row>
    <row r="42" spans="1:19" ht="12">
      <c r="A42" s="131" t="s">
        <v>191</v>
      </c>
      <c r="L42" s="131" t="s">
        <v>276</v>
      </c>
    </row>
    <row r="43" spans="1:19">
      <c r="A43" s="48" t="s">
        <v>192</v>
      </c>
      <c r="L43" s="48" t="s">
        <v>192</v>
      </c>
    </row>
    <row r="44" spans="1:19" ht="12">
      <c r="A44" s="131" t="s">
        <v>193</v>
      </c>
      <c r="L44" s="131" t="s">
        <v>193</v>
      </c>
    </row>
    <row r="45" spans="1:19">
      <c r="A45" s="48" t="s">
        <v>193</v>
      </c>
      <c r="L45" s="48" t="s">
        <v>193</v>
      </c>
    </row>
    <row r="46" spans="1:19" ht="12">
      <c r="A46" s="131" t="s">
        <v>178</v>
      </c>
      <c r="L46" s="131" t="s">
        <v>178</v>
      </c>
    </row>
    <row r="47" spans="1:19">
      <c r="A47" s="48" t="s">
        <v>194</v>
      </c>
      <c r="L47" s="48" t="s">
        <v>194</v>
      </c>
    </row>
    <row r="48" spans="1:19" ht="12">
      <c r="A48" s="131" t="s">
        <v>195</v>
      </c>
      <c r="L48" s="131" t="s">
        <v>195</v>
      </c>
    </row>
    <row r="49" spans="1:13">
      <c r="A49" s="48" t="s">
        <v>196</v>
      </c>
      <c r="L49" s="48" t="s">
        <v>196</v>
      </c>
    </row>
    <row r="50" spans="1:13" ht="12">
      <c r="A50" s="131" t="s">
        <v>197</v>
      </c>
      <c r="L50" s="131" t="s">
        <v>197</v>
      </c>
    </row>
    <row r="51" spans="1:13">
      <c r="A51" s="48" t="s">
        <v>198</v>
      </c>
      <c r="L51" s="48" t="s">
        <v>198</v>
      </c>
    </row>
    <row r="52" spans="1:13" ht="12">
      <c r="A52" s="131" t="s">
        <v>199</v>
      </c>
      <c r="L52" s="131" t="s">
        <v>199</v>
      </c>
    </row>
    <row r="53" spans="1:13">
      <c r="A53" s="48" t="s">
        <v>200</v>
      </c>
      <c r="L53" s="48" t="s">
        <v>200</v>
      </c>
    </row>
    <row r="54" spans="1:13" ht="12">
      <c r="A54" s="131" t="s">
        <v>150</v>
      </c>
      <c r="L54" s="131" t="s">
        <v>150</v>
      </c>
    </row>
    <row r="55" spans="1:13">
      <c r="A55" s="48" t="s">
        <v>201</v>
      </c>
      <c r="L55" s="48" t="s">
        <v>201</v>
      </c>
    </row>
    <row r="56" spans="1:13" ht="12">
      <c r="A56" s="131" t="s">
        <v>202</v>
      </c>
      <c r="L56" s="131" t="s">
        <v>202</v>
      </c>
    </row>
    <row r="57" spans="1:13">
      <c r="A57" s="48" t="s">
        <v>203</v>
      </c>
      <c r="L57" s="48" t="s">
        <v>203</v>
      </c>
    </row>
    <row r="58" spans="1:13">
      <c r="A58" s="48" t="s">
        <v>204</v>
      </c>
      <c r="L58" s="48" t="s">
        <v>204</v>
      </c>
    </row>
    <row r="59" spans="1:13" ht="12">
      <c r="A59" s="131" t="s">
        <v>177</v>
      </c>
      <c r="L59" s="131" t="s">
        <v>177</v>
      </c>
    </row>
    <row r="60" spans="1:13">
      <c r="A60" s="48" t="s">
        <v>205</v>
      </c>
      <c r="L60" s="48" t="s">
        <v>205</v>
      </c>
    </row>
    <row r="61" spans="1:13" ht="12">
      <c r="A61" s="131" t="s">
        <v>206</v>
      </c>
      <c r="L61" s="131" t="s">
        <v>206</v>
      </c>
    </row>
    <row r="62" spans="1:13">
      <c r="A62" s="48" t="s">
        <v>206</v>
      </c>
      <c r="L62" s="48" t="s">
        <v>206</v>
      </c>
    </row>
    <row r="63" spans="1:13" ht="12">
      <c r="A63" s="131" t="s">
        <v>207</v>
      </c>
      <c r="L63" s="131" t="s">
        <v>207</v>
      </c>
    </row>
    <row r="64" spans="1:13" ht="12">
      <c r="A64" s="48" t="s">
        <v>208</v>
      </c>
      <c r="B64" s="131"/>
      <c r="L64" s="48" t="s">
        <v>208</v>
      </c>
      <c r="M64" s="131"/>
    </row>
    <row r="67" spans="1:11" ht="15.6">
      <c r="A67" s="174" t="s">
        <v>210</v>
      </c>
      <c r="B67" s="175"/>
      <c r="C67" s="175"/>
      <c r="D67" s="175"/>
      <c r="E67" s="175"/>
      <c r="F67" s="175"/>
      <c r="G67" s="175"/>
      <c r="H67" s="175"/>
    </row>
    <row r="70" spans="1:11" ht="15.6">
      <c r="A70" s="62" t="s">
        <v>173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3.8" thickBot="1">
      <c r="A71" s="47" t="s">
        <v>155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3.2">
      <c r="A72" s="7"/>
      <c r="B72" s="7"/>
      <c r="C72" s="195" t="s">
        <v>158</v>
      </c>
      <c r="D72" s="197"/>
      <c r="E72" s="197"/>
      <c r="F72" s="81"/>
      <c r="G72" s="82" t="s">
        <v>159</v>
      </c>
      <c r="H72" s="83"/>
      <c r="I72" s="195" t="s">
        <v>114</v>
      </c>
      <c r="J72" s="196"/>
      <c r="K72" s="181"/>
    </row>
    <row r="73" spans="1:11" ht="13.8" thickBot="1">
      <c r="A73" s="84" t="s">
        <v>115</v>
      </c>
      <c r="B73" s="84" t="s">
        <v>116</v>
      </c>
      <c r="C73" s="85" t="s">
        <v>117</v>
      </c>
      <c r="D73" s="86" t="s">
        <v>50</v>
      </c>
      <c r="E73" s="87" t="s">
        <v>118</v>
      </c>
      <c r="F73" s="85" t="s">
        <v>119</v>
      </c>
      <c r="G73" s="86" t="s">
        <v>53</v>
      </c>
      <c r="H73" s="87" t="s">
        <v>120</v>
      </c>
      <c r="I73" s="88" t="s">
        <v>121</v>
      </c>
      <c r="J73" s="89" t="s">
        <v>122</v>
      </c>
      <c r="K73" s="182"/>
    </row>
    <row r="74" spans="1:11" ht="13.2">
      <c r="A74" s="71" t="s">
        <v>86</v>
      </c>
      <c r="B74" s="90" t="s">
        <v>123</v>
      </c>
      <c r="C74" s="91">
        <v>16</v>
      </c>
      <c r="D74" s="72">
        <v>8.6</v>
      </c>
      <c r="E74" s="73">
        <v>5.4</v>
      </c>
      <c r="F74" s="92">
        <v>3.7</v>
      </c>
      <c r="G74" s="75">
        <v>1.9</v>
      </c>
      <c r="H74" s="77">
        <v>0.7</v>
      </c>
      <c r="I74" s="93">
        <v>6.5</v>
      </c>
      <c r="J74" s="77">
        <v>2.1</v>
      </c>
      <c r="K74" s="76"/>
    </row>
    <row r="75" spans="1:11" ht="13.2">
      <c r="A75" s="74" t="s">
        <v>87</v>
      </c>
      <c r="B75" s="94" t="s">
        <v>124</v>
      </c>
      <c r="C75" s="93">
        <v>3.7</v>
      </c>
      <c r="D75" s="75">
        <v>2.4</v>
      </c>
      <c r="E75" s="77">
        <v>2.2999999999999998</v>
      </c>
      <c r="F75" s="92">
        <v>2</v>
      </c>
      <c r="G75" s="75">
        <v>1.3</v>
      </c>
      <c r="H75" s="77">
        <v>1</v>
      </c>
      <c r="I75" s="93">
        <v>2.4</v>
      </c>
      <c r="J75" s="77">
        <v>1.4</v>
      </c>
      <c r="K75" s="76"/>
    </row>
    <row r="76" spans="1:11" ht="13.2">
      <c r="A76" s="74" t="s">
        <v>88</v>
      </c>
      <c r="B76" s="94" t="s">
        <v>125</v>
      </c>
      <c r="C76" s="95">
        <v>0.316</v>
      </c>
      <c r="D76" s="78">
        <v>0.41699999999999998</v>
      </c>
      <c r="E76" s="79">
        <v>0.44800000000000001</v>
      </c>
      <c r="F76" s="96">
        <v>0.498</v>
      </c>
      <c r="G76" s="78">
        <v>0.68700000000000006</v>
      </c>
      <c r="H76" s="79">
        <v>0.92200000000000004</v>
      </c>
      <c r="I76" s="95">
        <v>0.436</v>
      </c>
      <c r="J76" s="79">
        <v>0.66800000000000004</v>
      </c>
      <c r="K76" s="183"/>
    </row>
    <row r="77" spans="1:11" ht="13.2">
      <c r="A77" s="97" t="s">
        <v>126</v>
      </c>
      <c r="B77" s="98" t="s">
        <v>127</v>
      </c>
      <c r="C77" s="99">
        <f t="shared" ref="C77:J77" si="0">C76/(1-C76)</f>
        <v>0.46198830409356728</v>
      </c>
      <c r="D77" s="100">
        <f t="shared" si="0"/>
        <v>0.71526586620926247</v>
      </c>
      <c r="E77" s="101">
        <f t="shared" si="0"/>
        <v>0.81159420289855067</v>
      </c>
      <c r="F77" s="102">
        <f t="shared" si="0"/>
        <v>0.99203187250996017</v>
      </c>
      <c r="G77" s="100">
        <f t="shared" si="0"/>
        <v>2.1948881789137387</v>
      </c>
      <c r="H77" s="101">
        <f t="shared" si="0"/>
        <v>11.820512820512828</v>
      </c>
      <c r="I77" s="99">
        <f t="shared" si="0"/>
        <v>0.77304964539007082</v>
      </c>
      <c r="J77" s="101">
        <f t="shared" si="0"/>
        <v>2.0120481927710845</v>
      </c>
      <c r="K77" s="184"/>
    </row>
    <row r="78" spans="1:11" ht="13.2">
      <c r="A78" s="97" t="s">
        <v>128</v>
      </c>
      <c r="B78" s="98" t="s">
        <v>129</v>
      </c>
      <c r="C78" s="99">
        <f t="shared" ref="C78:J78" si="1">C75*C77</f>
        <v>1.709356725146199</v>
      </c>
      <c r="D78" s="100">
        <f t="shared" si="1"/>
        <v>1.71663807890223</v>
      </c>
      <c r="E78" s="101">
        <f t="shared" si="1"/>
        <v>1.8666666666666665</v>
      </c>
      <c r="F78" s="102">
        <f t="shared" si="1"/>
        <v>1.9840637450199203</v>
      </c>
      <c r="G78" s="100">
        <f t="shared" si="1"/>
        <v>2.8533546325878603</v>
      </c>
      <c r="H78" s="101">
        <f t="shared" si="1"/>
        <v>11.820512820512828</v>
      </c>
      <c r="I78" s="99">
        <f t="shared" si="1"/>
        <v>1.8553191489361698</v>
      </c>
      <c r="J78" s="101">
        <f t="shared" si="1"/>
        <v>2.8168674698795182</v>
      </c>
      <c r="K78" s="184"/>
    </row>
    <row r="79" spans="1:11" ht="13.2">
      <c r="A79" s="74" t="s">
        <v>89</v>
      </c>
      <c r="B79" s="94" t="s">
        <v>130</v>
      </c>
      <c r="C79" s="95">
        <v>0.52400000000000002</v>
      </c>
      <c r="D79" s="78">
        <v>0.32600000000000001</v>
      </c>
      <c r="E79" s="79">
        <v>0.25800000000000001</v>
      </c>
      <c r="F79" s="96">
        <v>0.216</v>
      </c>
      <c r="G79" s="78">
        <v>0.121</v>
      </c>
      <c r="H79" s="79">
        <v>6.4000000000000001E-2</v>
      </c>
      <c r="I79" s="95">
        <v>0.28399999999999997</v>
      </c>
      <c r="J79" s="79">
        <v>0.127</v>
      </c>
      <c r="K79" s="183"/>
    </row>
    <row r="80" spans="1:11" ht="13.2">
      <c r="A80" s="97" t="s">
        <v>131</v>
      </c>
      <c r="B80" s="98" t="s">
        <v>132</v>
      </c>
      <c r="C80" s="103">
        <f t="shared" ref="C80:J80" si="2">C81*C78</f>
        <v>0.19828538011695909</v>
      </c>
      <c r="D80" s="104">
        <f t="shared" si="2"/>
        <v>0.12874785591766724</v>
      </c>
      <c r="E80" s="105">
        <f t="shared" si="2"/>
        <v>9.8933333333333318E-2</v>
      </c>
      <c r="F80" s="106">
        <f t="shared" si="2"/>
        <v>8.7298804780876496E-2</v>
      </c>
      <c r="G80" s="104">
        <f t="shared" si="2"/>
        <v>4.8507028753993625E-2</v>
      </c>
      <c r="H80" s="105">
        <f t="shared" si="2"/>
        <v>-0.24823076923076942</v>
      </c>
      <c r="I80" s="103">
        <f t="shared" si="2"/>
        <v>0.11688510638297869</v>
      </c>
      <c r="J80" s="105">
        <f t="shared" si="2"/>
        <v>5.3520481927710847E-2</v>
      </c>
      <c r="K80" s="185"/>
    </row>
    <row r="81" spans="1:11" ht="13.2">
      <c r="A81" s="74" t="s">
        <v>90</v>
      </c>
      <c r="B81" s="94" t="s">
        <v>156</v>
      </c>
      <c r="C81" s="95">
        <v>0.11600000000000001</v>
      </c>
      <c r="D81" s="78">
        <v>7.4999999999999997E-2</v>
      </c>
      <c r="E81" s="79">
        <v>5.2999999999999999E-2</v>
      </c>
      <c r="F81" s="96">
        <v>4.3999999999999997E-2</v>
      </c>
      <c r="G81" s="78">
        <v>1.7000000000000001E-2</v>
      </c>
      <c r="H81" s="79">
        <v>-2.1000000000000001E-2</v>
      </c>
      <c r="I81" s="95">
        <v>6.3E-2</v>
      </c>
      <c r="J81" s="79">
        <v>1.9E-2</v>
      </c>
      <c r="K81" s="183"/>
    </row>
    <row r="82" spans="1:11" ht="13.2">
      <c r="A82" s="74" t="s">
        <v>91</v>
      </c>
      <c r="B82" s="94" t="s">
        <v>133</v>
      </c>
      <c r="C82" s="95">
        <v>0.11799999999999999</v>
      </c>
      <c r="D82" s="78">
        <v>0.09</v>
      </c>
      <c r="E82" s="79">
        <v>6.7000000000000004E-2</v>
      </c>
      <c r="F82" s="96">
        <v>0.05</v>
      </c>
      <c r="G82" s="78">
        <v>0.02</v>
      </c>
      <c r="H82" s="79">
        <v>-2.5999999999999999E-2</v>
      </c>
      <c r="I82" s="95">
        <v>7.8E-2</v>
      </c>
      <c r="J82" s="79">
        <v>2.1000000000000001E-2</v>
      </c>
      <c r="K82" s="183"/>
    </row>
    <row r="83" spans="1:11" ht="13.2">
      <c r="A83" s="74" t="s">
        <v>92</v>
      </c>
      <c r="B83" s="94" t="s">
        <v>134</v>
      </c>
      <c r="C83" s="95">
        <v>7.8E-2</v>
      </c>
      <c r="D83" s="78">
        <v>4.7E-2</v>
      </c>
      <c r="E83" s="79">
        <v>0.04</v>
      </c>
      <c r="F83" s="96">
        <v>4.2999999999999997E-2</v>
      </c>
      <c r="G83" s="78">
        <v>3.9E-2</v>
      </c>
      <c r="H83" s="79">
        <v>3.3000000000000002E-2</v>
      </c>
      <c r="I83" s="95">
        <v>4.5999999999999999E-2</v>
      </c>
      <c r="J83" s="79">
        <v>3.9E-2</v>
      </c>
      <c r="K83" s="183"/>
    </row>
    <row r="84" spans="1:11" ht="13.8" thickBot="1">
      <c r="A84" s="80" t="s">
        <v>93</v>
      </c>
      <c r="B84" s="107"/>
      <c r="C84" s="108">
        <v>7.2</v>
      </c>
      <c r="D84" s="109">
        <v>7.3</v>
      </c>
      <c r="E84" s="110">
        <v>6.1</v>
      </c>
      <c r="F84" s="111">
        <v>5.2</v>
      </c>
      <c r="G84" s="109">
        <v>6.1</v>
      </c>
      <c r="H84" s="110">
        <v>7.3</v>
      </c>
      <c r="I84" s="108">
        <v>6.6</v>
      </c>
      <c r="J84" s="110">
        <v>5.9</v>
      </c>
      <c r="K84" s="76"/>
    </row>
    <row r="85" spans="1:11" ht="13.2">
      <c r="A85" s="7" t="s">
        <v>160</v>
      </c>
      <c r="B85" s="7"/>
      <c r="C85" s="76"/>
      <c r="D85" s="76"/>
      <c r="E85" s="76"/>
      <c r="F85" s="76"/>
      <c r="G85" s="76"/>
      <c r="H85" s="76"/>
      <c r="I85" s="76"/>
      <c r="J85" s="76"/>
      <c r="K85" s="76"/>
    </row>
    <row r="86" spans="1:1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</row>
    <row r="87" spans="1:11" ht="13.2">
      <c r="A87" s="64" t="s">
        <v>135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</row>
    <row r="88" spans="1:11">
      <c r="A88" s="63" t="s">
        <v>94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</row>
    <row r="89" spans="1:11">
      <c r="A89" s="63" t="s">
        <v>95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1">
      <c r="A90" s="63" t="s">
        <v>96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1">
      <c r="A91" s="63" t="s">
        <v>97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</row>
    <row r="92" spans="1:11">
      <c r="A92" s="63" t="s">
        <v>98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</row>
    <row r="93" spans="1:11">
      <c r="A93" s="63" t="s">
        <v>99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</row>
    <row r="94" spans="1:11">
      <c r="A94" s="63" t="s">
        <v>100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</row>
    <row r="95" spans="1:11">
      <c r="A95" s="63" t="s">
        <v>101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</row>
    <row r="96" spans="1:11">
      <c r="A96" s="63" t="s">
        <v>102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</row>
    <row r="97" spans="1:11">
      <c r="A97" s="63" t="s">
        <v>103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</row>
    <row r="98" spans="1:11">
      <c r="A98" s="63" t="s">
        <v>104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</row>
    <row r="99" spans="1:11">
      <c r="A99" s="63" t="s">
        <v>105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</row>
    <row r="100" spans="1:11">
      <c r="A100" s="63" t="s">
        <v>106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>
      <c r="A101" s="63" t="s">
        <v>107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1">
      <c r="A102" s="63" t="s">
        <v>108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1">
      <c r="A103" s="63" t="s">
        <v>109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1">
      <c r="A104" s="63" t="s">
        <v>136</v>
      </c>
      <c r="B104" s="63"/>
      <c r="C104" s="65" t="s">
        <v>137</v>
      </c>
      <c r="D104" s="65" t="s">
        <v>138</v>
      </c>
      <c r="E104" s="66" t="s">
        <v>139</v>
      </c>
      <c r="F104" s="65" t="s">
        <v>140</v>
      </c>
      <c r="G104" s="63"/>
      <c r="H104" s="63"/>
      <c r="I104" s="63"/>
      <c r="J104" s="63"/>
      <c r="K104" s="63"/>
    </row>
    <row r="105" spans="1:11">
      <c r="A105" s="63" t="s">
        <v>157</v>
      </c>
      <c r="B105" s="63"/>
      <c r="C105" s="63">
        <v>1</v>
      </c>
      <c r="D105" s="63">
        <v>100</v>
      </c>
      <c r="E105" s="63"/>
      <c r="F105" s="63">
        <v>100</v>
      </c>
      <c r="G105" s="63"/>
      <c r="H105" s="63"/>
      <c r="I105" s="63"/>
      <c r="J105" s="63"/>
      <c r="K105" s="63"/>
    </row>
    <row r="106" spans="1:11">
      <c r="A106" s="63"/>
      <c r="B106" s="63"/>
      <c r="C106" s="63">
        <v>2</v>
      </c>
      <c r="D106" s="63">
        <v>110</v>
      </c>
      <c r="E106" s="67">
        <f>D106/D105-1</f>
        <v>0.10000000000000009</v>
      </c>
      <c r="F106" s="63">
        <v>140</v>
      </c>
      <c r="G106" s="67">
        <f>F106/F105-1</f>
        <v>0.39999999999999991</v>
      </c>
      <c r="H106" s="63"/>
      <c r="I106" s="63"/>
      <c r="J106" s="63"/>
      <c r="K106" s="63"/>
    </row>
    <row r="107" spans="1:11">
      <c r="A107" s="63"/>
      <c r="B107" s="63"/>
      <c r="C107" s="63">
        <v>3</v>
      </c>
      <c r="D107" s="63">
        <v>115</v>
      </c>
      <c r="E107" s="67">
        <f>D107/D106-1</f>
        <v>4.5454545454545414E-2</v>
      </c>
      <c r="F107" s="63">
        <v>160</v>
      </c>
      <c r="G107" s="67">
        <f>F107/F106-1</f>
        <v>0.14285714285714279</v>
      </c>
      <c r="H107" s="63"/>
      <c r="I107" s="63"/>
      <c r="J107" s="63"/>
      <c r="K107" s="63"/>
    </row>
    <row r="108" spans="1:11">
      <c r="A108" s="63"/>
      <c r="B108" s="63"/>
      <c r="C108" s="63">
        <v>4</v>
      </c>
      <c r="D108" s="63">
        <v>110</v>
      </c>
      <c r="E108" s="67">
        <f>D108/D107-1</f>
        <v>-4.3478260869565188E-2</v>
      </c>
      <c r="F108" s="63">
        <v>110</v>
      </c>
      <c r="G108" s="67">
        <f>F108/F107-1</f>
        <v>-0.3125</v>
      </c>
      <c r="H108" s="63"/>
      <c r="I108" s="63"/>
      <c r="J108" s="63"/>
      <c r="K108" s="63"/>
    </row>
    <row r="109" spans="1:11">
      <c r="A109" s="63"/>
      <c r="B109" s="63"/>
      <c r="C109" s="63">
        <v>5</v>
      </c>
      <c r="D109" s="63">
        <v>105</v>
      </c>
      <c r="E109" s="67">
        <f>D109/D108-1</f>
        <v>-4.5454545454545414E-2</v>
      </c>
      <c r="F109" s="63">
        <v>90</v>
      </c>
      <c r="G109" s="67">
        <f>F109/F108-1</f>
        <v>-0.18181818181818177</v>
      </c>
      <c r="H109" s="63"/>
      <c r="I109" s="63"/>
      <c r="J109" s="63"/>
      <c r="K109" s="63"/>
    </row>
    <row r="110" spans="1:11">
      <c r="A110" s="63"/>
      <c r="B110" s="63"/>
      <c r="C110" s="66" t="s">
        <v>141</v>
      </c>
      <c r="D110" s="63">
        <f>AVERAGE(D105:D109)</f>
        <v>108</v>
      </c>
      <c r="E110" s="67">
        <f>AVERAGE(E105:E109)</f>
        <v>1.4130434782608725E-2</v>
      </c>
      <c r="F110" s="63">
        <f>AVERAGE(F105:F109)</f>
        <v>120</v>
      </c>
      <c r="G110" s="67">
        <f>AVERAGE(G105:G109)</f>
        <v>1.2134740259740234E-2</v>
      </c>
      <c r="H110" s="63"/>
      <c r="I110" s="63"/>
      <c r="J110" s="63"/>
      <c r="K110" s="63"/>
    </row>
    <row r="111" spans="1:11">
      <c r="A111" s="63"/>
      <c r="B111" s="63"/>
      <c r="C111" s="66" t="s">
        <v>142</v>
      </c>
      <c r="D111" s="68">
        <f>STDEV(D105:D110)</f>
        <v>5.0990195135927845</v>
      </c>
      <c r="E111" s="67">
        <f>STDEV(E105:E110)</f>
        <v>6.1692612654633168E-2</v>
      </c>
      <c r="F111" s="68">
        <f>STDEV(F105:F110)</f>
        <v>26.076809620810597</v>
      </c>
      <c r="G111" s="67">
        <f>STDEV(G105:G110)</f>
        <v>0.27862755464072914</v>
      </c>
      <c r="H111" s="67"/>
      <c r="I111" s="63"/>
      <c r="J111" s="63"/>
      <c r="K111" s="63"/>
    </row>
    <row r="112" spans="1:11">
      <c r="A112" s="63"/>
      <c r="B112" s="63"/>
      <c r="C112" s="66" t="s">
        <v>143</v>
      </c>
      <c r="D112" s="69">
        <f>D110/D111</f>
        <v>21.180542594923878</v>
      </c>
      <c r="E112" s="70">
        <f>E110/E111</f>
        <v>0.22904581561026688</v>
      </c>
      <c r="F112" s="69">
        <f>F110/F111</f>
        <v>4.6017899330842225</v>
      </c>
      <c r="G112" s="70">
        <f>G110/G111</f>
        <v>4.3551831316135041E-2</v>
      </c>
      <c r="H112" s="63"/>
      <c r="I112" s="63"/>
      <c r="J112" s="63"/>
      <c r="K112" s="63"/>
    </row>
  </sheetData>
  <mergeCells count="14">
    <mergeCell ref="A8:A11"/>
    <mergeCell ref="A12:A14"/>
    <mergeCell ref="A21:A24"/>
    <mergeCell ref="A25:A27"/>
    <mergeCell ref="L8:L11"/>
    <mergeCell ref="L12:L14"/>
    <mergeCell ref="L21:L24"/>
    <mergeCell ref="L25:L27"/>
    <mergeCell ref="I72:J72"/>
    <mergeCell ref="C72:E72"/>
    <mergeCell ref="A32:A35"/>
    <mergeCell ref="A36:A38"/>
    <mergeCell ref="L32:L35"/>
    <mergeCell ref="L36:L38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zoomScale="160" workbookViewId="0">
      <selection activeCell="A12" sqref="A12"/>
    </sheetView>
  </sheetViews>
  <sheetFormatPr defaultColWidth="9.109375" defaultRowHeight="11.4"/>
  <cols>
    <col min="1" max="1" width="29.109375" style="48" customWidth="1"/>
    <col min="2" max="4" width="9.109375" style="48"/>
    <col min="5" max="5" width="11.33203125" style="48" customWidth="1"/>
    <col min="6" max="16384" width="9.109375" style="48"/>
  </cols>
  <sheetData>
    <row r="1" spans="1:8" ht="13.2">
      <c r="A1" s="55" t="s">
        <v>113</v>
      </c>
    </row>
    <row r="2" spans="1:8" ht="12" thickBot="1"/>
    <row r="3" spans="1:8" ht="12.6" thickBot="1">
      <c r="A3" s="49"/>
      <c r="B3" s="50" t="s">
        <v>42</v>
      </c>
      <c r="C3" s="50" t="s">
        <v>43</v>
      </c>
      <c r="D3" s="50" t="s">
        <v>44</v>
      </c>
      <c r="E3" s="50" t="s">
        <v>83</v>
      </c>
      <c r="F3" s="50" t="s">
        <v>45</v>
      </c>
      <c r="G3" s="50" t="s">
        <v>46</v>
      </c>
      <c r="H3" s="50" t="s">
        <v>47</v>
      </c>
    </row>
    <row r="4" spans="1:8" ht="12">
      <c r="A4" s="51" t="s">
        <v>112</v>
      </c>
      <c r="B4" s="52">
        <v>9</v>
      </c>
      <c r="C4" s="52">
        <v>20</v>
      </c>
      <c r="D4" s="52">
        <v>9</v>
      </c>
      <c r="E4" s="52">
        <v>5</v>
      </c>
      <c r="F4" s="52">
        <v>6</v>
      </c>
      <c r="G4" s="52">
        <v>28</v>
      </c>
      <c r="H4" s="52">
        <v>24</v>
      </c>
    </row>
    <row r="5" spans="1:8" ht="12.6" thickBot="1">
      <c r="A5" s="53" t="s">
        <v>111</v>
      </c>
      <c r="B5" s="54">
        <v>8</v>
      </c>
      <c r="C5" s="54">
        <v>17</v>
      </c>
      <c r="D5" s="54">
        <v>8</v>
      </c>
      <c r="E5" s="54">
        <v>29</v>
      </c>
      <c r="F5" s="54">
        <v>18</v>
      </c>
      <c r="G5" s="54">
        <v>6</v>
      </c>
      <c r="H5" s="54">
        <v>5</v>
      </c>
    </row>
    <row r="10" spans="1:8" ht="13.2">
      <c r="A10" s="47" t="s">
        <v>249</v>
      </c>
    </row>
    <row r="11" spans="1:8" ht="12" thickBot="1"/>
    <row r="12" spans="1:8" ht="12.6" thickBot="1">
      <c r="A12" s="49"/>
      <c r="B12" s="50" t="s">
        <v>252</v>
      </c>
      <c r="C12" s="50" t="s">
        <v>43</v>
      </c>
      <c r="D12" s="50" t="s">
        <v>44</v>
      </c>
      <c r="E12" s="50" t="s">
        <v>83</v>
      </c>
      <c r="F12" s="50" t="s">
        <v>45</v>
      </c>
      <c r="G12" s="50" t="s">
        <v>46</v>
      </c>
      <c r="H12" s="50" t="s">
        <v>47</v>
      </c>
    </row>
    <row r="13" spans="1:8" ht="12">
      <c r="A13" s="51" t="s">
        <v>250</v>
      </c>
      <c r="B13" s="52">
        <v>9</v>
      </c>
      <c r="C13" s="52">
        <v>20</v>
      </c>
      <c r="D13" s="52">
        <v>9</v>
      </c>
      <c r="E13" s="52">
        <v>5</v>
      </c>
      <c r="F13" s="52">
        <v>6</v>
      </c>
      <c r="G13" s="52">
        <v>28</v>
      </c>
      <c r="H13" s="52">
        <v>24</v>
      </c>
    </row>
    <row r="14" spans="1:8" ht="12.6" thickBot="1">
      <c r="A14" s="53" t="s">
        <v>251</v>
      </c>
      <c r="B14" s="54">
        <v>8</v>
      </c>
      <c r="C14" s="54">
        <v>17</v>
      </c>
      <c r="D14" s="54">
        <v>8</v>
      </c>
      <c r="E14" s="54">
        <v>29</v>
      </c>
      <c r="F14" s="54">
        <v>18</v>
      </c>
      <c r="G14" s="54">
        <v>6</v>
      </c>
      <c r="H14" s="54">
        <v>5</v>
      </c>
    </row>
  </sheetData>
  <phoneticPr fontId="1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Exhibit 1</vt:lpstr>
      <vt:lpstr>Anexo 1 ES</vt:lpstr>
      <vt:lpstr>Anexo 1 PT</vt:lpstr>
      <vt:lpstr>Answers</vt:lpstr>
      <vt:lpstr>Table 1</vt:lpstr>
      <vt:lpstr>Tables 2-4</vt:lpstr>
      <vt:lpstr>Miscelanea</vt:lpstr>
      <vt:lpstr>'Anexo 1 ES'!Area_de_impressao</vt:lpstr>
      <vt:lpstr>'Anexo 1 PT'!Area_de_impressao</vt:lpstr>
      <vt:lpstr>'Exhibit 1'!Area_de_impressao</vt:lpstr>
    </vt:vector>
  </TitlesOfParts>
  <Company>IESE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EMartinezAbascal</dc:creator>
  <cp:lastModifiedBy>Oscar Simoes</cp:lastModifiedBy>
  <cp:lastPrinted>2018-07-10T18:55:25Z</cp:lastPrinted>
  <dcterms:created xsi:type="dcterms:W3CDTF">2004-12-27T11:21:16Z</dcterms:created>
  <dcterms:modified xsi:type="dcterms:W3CDTF">2018-09-21T20:43:52Z</dcterms:modified>
</cp:coreProperties>
</file>