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2" windowWidth="11580" windowHeight="6792" tabRatio="602" firstSheet="2" activeTab="3"/>
  </bookViews>
  <sheets>
    <sheet name="Anexo 1" sheetId="1" r:id="rId1"/>
    <sheet name="Anexo 2" sheetId="2" r:id="rId2"/>
    <sheet name="Anexo 3" sheetId="3" r:id="rId3"/>
    <sheet name="Anexo 4" sheetId="4" r:id="rId4"/>
    <sheet name="Anexo 5" sheetId="5" r:id="rId5"/>
    <sheet name="Anexo 6" sheetId="6" r:id="rId6"/>
    <sheet name="RESOLVER" sheetId="7" r:id="rId7"/>
    <sheet name="C-1" sheetId="8" r:id="rId8"/>
    <sheet name="C-2" sheetId="9" r:id="rId9"/>
    <sheet name="C-3" sheetId="10" r:id="rId10"/>
    <sheet name="C-4" sheetId="11" r:id="rId11"/>
    <sheet name="C-5" sheetId="12" r:id="rId12"/>
    <sheet name="C-6" sheetId="13" r:id="rId13"/>
  </sheets>
  <definedNames>
    <definedName name="_xlnm.Print_Area" localSheetId="0">'Anexo 1'!$A$2:$H$61</definedName>
    <definedName name="_xlnm.Print_Area" localSheetId="1">'Anexo 2'!$A$2:$F$19</definedName>
    <definedName name="_xlnm.Print_Area" localSheetId="2">'Anexo 3'!$A$2:$G$37</definedName>
    <definedName name="_xlnm.Print_Area" localSheetId="3">'Anexo 4'!$A$2:$J$40</definedName>
    <definedName name="_xlnm.Print_Area" localSheetId="4">'Anexo 5'!$A$2:$H$46</definedName>
    <definedName name="_xlnm.Print_Area" localSheetId="5">'Anexo 6'!$A$2:$I$55</definedName>
    <definedName name="_xlnm.Print_Area" localSheetId="7">'C-1'!$A$2:$H$61</definedName>
    <definedName name="_xlnm.Print_Area" localSheetId="8">'C-2'!$A$2:$F$19</definedName>
    <definedName name="_xlnm.Print_Area" localSheetId="9">'C-3'!$A$2:$G$37</definedName>
    <definedName name="_xlnm.Print_Area" localSheetId="10">'C-4'!$A$2:$J$40</definedName>
    <definedName name="_xlnm.Print_Area" localSheetId="11">'C-5'!$A$2:$H$46</definedName>
    <definedName name="_xlnm.Print_Area" localSheetId="12">'C-6'!$A$2:$I$55</definedName>
  </definedNames>
  <calcPr fullCalcOnLoad="1"/>
</workbook>
</file>

<file path=xl/sharedStrings.xml><?xml version="1.0" encoding="utf-8"?>
<sst xmlns="http://schemas.openxmlformats.org/spreadsheetml/2006/main" count="649" uniqueCount="162">
  <si>
    <t>EBITDA</t>
  </si>
  <si>
    <t>Amortización</t>
  </si>
  <si>
    <t>VAN al</t>
  </si>
  <si>
    <t>CF accionista</t>
  </si>
  <si>
    <t>Hipótesis</t>
  </si>
  <si>
    <t>Coste de la máquina</t>
  </si>
  <si>
    <t>Préstamo</t>
  </si>
  <si>
    <t>Tipo de interés</t>
  </si>
  <si>
    <t>Tipo impositivo</t>
  </si>
  <si>
    <t>Rentabilidad exigida (K)</t>
  </si>
  <si>
    <t>Compra</t>
  </si>
  <si>
    <t>(1)</t>
  </si>
  <si>
    <t>(2)</t>
  </si>
  <si>
    <t>(3)</t>
  </si>
  <si>
    <t>(4)</t>
  </si>
  <si>
    <t>(5)</t>
  </si>
  <si>
    <t>Amortización en años</t>
  </si>
  <si>
    <t>Número de piezas</t>
  </si>
  <si>
    <t>Precio de venta por unidad en euros</t>
  </si>
  <si>
    <t>Coste por unidad en euros</t>
  </si>
  <si>
    <t>Cuenta de Resultados (en miles de €)</t>
  </si>
  <si>
    <t>Ventas</t>
  </si>
  <si>
    <t>Coste de las ventas</t>
  </si>
  <si>
    <t>Margen Bruto</t>
  </si>
  <si>
    <t>Gastos generales</t>
  </si>
  <si>
    <t>Intereses</t>
  </si>
  <si>
    <t>Impuestos (30%)</t>
  </si>
  <si>
    <t>Beneficio neto</t>
  </si>
  <si>
    <t>Balance resumido</t>
  </si>
  <si>
    <t>AF neto</t>
  </si>
  <si>
    <t>D Deuda</t>
  </si>
  <si>
    <t>RP Recursos propios</t>
  </si>
  <si>
    <t>Variación de NOF</t>
  </si>
  <si>
    <t>TIR  =</t>
  </si>
  <si>
    <t>FCF usando el EBITDA</t>
  </si>
  <si>
    <t>FCF después de impuestos</t>
  </si>
  <si>
    <t>Ratios de rentabilidad</t>
  </si>
  <si>
    <t>EBITDA / Activo neto</t>
  </si>
  <si>
    <t>Hipótesis para las NOF</t>
  </si>
  <si>
    <t>Clientes</t>
  </si>
  <si>
    <t>NOF COMO % DE VENTAS</t>
  </si>
  <si>
    <t>Inventario</t>
  </si>
  <si>
    <t>Proveedores</t>
  </si>
  <si>
    <t>TIR</t>
  </si>
  <si>
    <t>AN activo  neto</t>
  </si>
  <si>
    <t>FCF usando el EBIT</t>
  </si>
  <si>
    <t>EBIT</t>
  </si>
  <si>
    <t>FCF</t>
  </si>
  <si>
    <t>EBIT x (1-t)</t>
  </si>
  <si>
    <t>Hipótesis para  Cuenta de Resultados</t>
  </si>
  <si>
    <t>Comentarios</t>
  </si>
  <si>
    <t>Caja en el balance (+ o -)</t>
  </si>
  <si>
    <t>Financiación total</t>
  </si>
  <si>
    <t>(6)</t>
  </si>
  <si>
    <t>Incremento anual de caja</t>
  </si>
  <si>
    <t>(7)</t>
  </si>
  <si>
    <t>(8)</t>
  </si>
  <si>
    <t>(9)</t>
  </si>
  <si>
    <t>(10)</t>
  </si>
  <si>
    <t>(11)</t>
  </si>
  <si>
    <t>CF para el accionista</t>
  </si>
  <si>
    <t>Variación AN</t>
  </si>
  <si>
    <t>(12)</t>
  </si>
  <si>
    <t>Variación de AN</t>
  </si>
  <si>
    <t>Variación de Deuda</t>
  </si>
  <si>
    <t>(13)</t>
  </si>
  <si>
    <t>(14)</t>
  </si>
  <si>
    <t>EBIT / Activo neto</t>
  </si>
  <si>
    <t>(15)</t>
  </si>
  <si>
    <t>(16)</t>
  </si>
  <si>
    <t>ROE Beneficio neto / RP año anterior</t>
  </si>
  <si>
    <t>(17)</t>
  </si>
  <si>
    <t>nd</t>
  </si>
  <si>
    <t>Caso 1. Rentabilidad de un proyecto. RESUELTO</t>
  </si>
  <si>
    <t>Caso 2. Riesgo de un proyecto.  RESUELTO</t>
  </si>
  <si>
    <t>Caso 3. Comparación de dos proyectos.   RESUELTO</t>
  </si>
  <si>
    <t>Inflación esperada</t>
  </si>
  <si>
    <t>Con deuda</t>
  </si>
  <si>
    <t>TIR si precio = 9€</t>
  </si>
  <si>
    <t>TIR si precio = 11€</t>
  </si>
  <si>
    <t>Caso 6. Análisis de un proyecto de costes.  RESUELTO</t>
  </si>
  <si>
    <t>Inversión en AF</t>
  </si>
  <si>
    <t>NOF (20% Ventas)</t>
  </si>
  <si>
    <t>VA al</t>
  </si>
  <si>
    <t>Base</t>
  </si>
  <si>
    <t>Pesimista</t>
  </si>
  <si>
    <t>Optimista</t>
  </si>
  <si>
    <t>Escenarios---&gt;</t>
  </si>
  <si>
    <t>VAN</t>
  </si>
  <si>
    <t>Cambios en NOF en % de Ventas</t>
  </si>
  <si>
    <t>Cambios en AF. Inversión inicial</t>
  </si>
  <si>
    <t>Precio de venta</t>
  </si>
  <si>
    <t>Todo va…</t>
  </si>
  <si>
    <t>Muy mal</t>
  </si>
  <si>
    <t>Normal</t>
  </si>
  <si>
    <t>Muy bien</t>
  </si>
  <si>
    <t>NOF s/ Ventas</t>
  </si>
  <si>
    <t>Máquina vieja                TIR  =</t>
  </si>
  <si>
    <t>Máquina nueva                TIR  =</t>
  </si>
  <si>
    <t>Coments.</t>
  </si>
  <si>
    <t>Hipótesis Cuenta de Resultados</t>
  </si>
  <si>
    <t>Cta. Resultados (miles de €)</t>
  </si>
  <si>
    <t>Proyecto con inflación TIR  =</t>
  </si>
  <si>
    <t>Proyecto sin inflación TIR  =</t>
  </si>
  <si>
    <t>Sin deuda</t>
  </si>
  <si>
    <t>Riesgo y Rentabilidad</t>
  </si>
  <si>
    <t>Caso 4. Análisis de un proyecto con inflación. RESUELTO</t>
  </si>
  <si>
    <t>Caso 5. Proyecto financiado con deuda . RESUELTO</t>
  </si>
  <si>
    <t xml:space="preserve">Cuenta de resultados </t>
  </si>
  <si>
    <t>Impuestos</t>
  </si>
  <si>
    <t>BN, Beneficio neto</t>
  </si>
  <si>
    <t xml:space="preserve">Variación de activo </t>
  </si>
  <si>
    <t>Variación de deuda</t>
  </si>
  <si>
    <t>Pago anual de principal</t>
  </si>
  <si>
    <t>VA =</t>
  </si>
  <si>
    <t>Compra. Cash Flows</t>
  </si>
  <si>
    <t>Ahorro impuestos: Amortización x t</t>
  </si>
  <si>
    <t>Intereses x (1-t)</t>
  </si>
  <si>
    <t>Devolución préstamo</t>
  </si>
  <si>
    <t>Compra. CF acc</t>
  </si>
  <si>
    <t>CF asociados sólo al coste</t>
  </si>
  <si>
    <t>a favor de alternativa compra</t>
  </si>
  <si>
    <t>Diferencia de valor</t>
  </si>
  <si>
    <t>TIR - inflación =</t>
  </si>
  <si>
    <t>Benef antes de impuestos</t>
  </si>
  <si>
    <t>Pago de renting anual</t>
  </si>
  <si>
    <t>NOF en euros</t>
  </si>
  <si>
    <t>NOF</t>
  </si>
  <si>
    <t>AF (máquina)</t>
  </si>
  <si>
    <t>Amortización o cuota renting</t>
  </si>
  <si>
    <t>D, Deuda</t>
  </si>
  <si>
    <t>FP, Fondos propios (Equity)</t>
  </si>
  <si>
    <t>Equity + Deuda</t>
  </si>
  <si>
    <t>AN, Activo neto</t>
  </si>
  <si>
    <t>Caja excedente</t>
  </si>
  <si>
    <t>Renting</t>
  </si>
  <si>
    <t>Renting. Cash Flows</t>
  </si>
  <si>
    <t>Coste Renting x (1-t)</t>
  </si>
  <si>
    <t>CF accionista con Renting</t>
  </si>
  <si>
    <t>Beneficio neto con renting</t>
  </si>
  <si>
    <t>Renting. CF acc</t>
  </si>
  <si>
    <t>CF accionista con Compra</t>
  </si>
  <si>
    <t>Precio venta por unidad euros</t>
  </si>
  <si>
    <t>Cambia el VAN, porque cambia la K (del 10% al 13%)</t>
  </si>
  <si>
    <t>Bº neto</t>
  </si>
  <si>
    <t>Variación Deuda</t>
  </si>
  <si>
    <t>CF acc</t>
  </si>
  <si>
    <t>Balance con compra</t>
  </si>
  <si>
    <t>VAN =</t>
  </si>
  <si>
    <t>TIR del accionista</t>
  </si>
  <si>
    <t>Hipótesis Cuenta de PyG</t>
  </si>
  <si>
    <t>EN LAS SIGUIENTE HOJAS NUMERADAS C-1 A C-6</t>
  </si>
  <si>
    <t xml:space="preserve">SE ENCUENTRAN LAS PLANTILLAS QUE PUEDES UTILIZAR PARA </t>
  </si>
  <si>
    <t>CON LOS QUE APARECEN EN LOS ANEXOS 1 A 6</t>
  </si>
  <si>
    <t xml:space="preserve">HACER LOS NÚMEROS (RESOLVER) LOS CASOS 1 A 6. </t>
  </si>
  <si>
    <t xml:space="preserve">UNA VEZ HECHOS LOS NÚMEROS PUEDES COMPROBAR TUS RESULTADOS </t>
  </si>
  <si>
    <t>Caso 1. Rentabilidad de un proyecto. RESOLVER</t>
  </si>
  <si>
    <t>Caso 2. Riesgo de un proyecto.  RESOLVER</t>
  </si>
  <si>
    <t>Caso 3. Comparación de dos proyectos.   RESOLVER</t>
  </si>
  <si>
    <t>Caso 4. Análisis de un proyecto con inflación. RESOLVER</t>
  </si>
  <si>
    <t>Caso 5. Proyecto financiado con deuda . RESOLVER</t>
  </si>
  <si>
    <t>Caso 6. Análisis de un proyecto de costes.  RESOLVER</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</si>
</sst>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Pta&quot;;\-#,##0\ &quot;Pta&quot;"/>
    <numFmt numFmtId="179" formatCode="#,##0\ &quot;Pta&quot;;[Red]\-#,##0\ &quot;Pta&quot;"/>
    <numFmt numFmtId="180" formatCode="#,##0.00\ &quot;Pta&quot;;\-#,##0.00\ &quot;Pta&quot;"/>
    <numFmt numFmtId="181" formatCode="#,##0.00\ &quot;Pta&quot;;[Red]\-#,##0.00\ &quot;Pta&quot;"/>
    <numFmt numFmtId="182" formatCode="_-* #,##0\ &quot;Pta&quot;_-;\-* #,##0\ &quot;Pta&quot;_-;_-* &quot;-&quot;\ &quot;Pta&quot;_-;_-@_-"/>
    <numFmt numFmtId="183" formatCode="_-* #,##0\ _P_t_a_-;\-* #,##0\ _P_t_a_-;_-* &quot;-&quot;\ _P_t_a_-;_-@_-"/>
    <numFmt numFmtId="184" formatCode="_-* #,##0.00\ &quot;Pta&quot;_-;\-* #,##0.00\ &quot;Pta&quot;_-;_-* &quot;-&quot;??\ &quot;Pta&quot;_-;_-@_-"/>
    <numFmt numFmtId="185" formatCode="_-* #,##0.00\ _P_t_a_-;\-* #,##0.00\ _P_t_a_-;_-* &quot;-&quot;??\ _P_t_a_-;_-@_-"/>
    <numFmt numFmtId="186" formatCode="_-* #,##0\ _p_t_a_-;\-* #,##0\ _p_t_a_-;_-* &quot;-&quot;\ _p_t_a_-;_-@_-"/>
    <numFmt numFmtId="187" formatCode="_-* #,##0.00\ _p_t_a_-;\-* #,##0.00\ _p_t_a_-;_-* &quot;-&quot;??\ _p_t_a_-;_-@_-"/>
    <numFmt numFmtId="188" formatCode="&quot;$&quot;#,##0.0_);[Red]\(&quot;$&quot;#,##0.0\)"/>
    <numFmt numFmtId="189" formatCode="#,##0\ [$€-1]"/>
    <numFmt numFmtId="190" formatCode="#,##0.00\ [$€-1]"/>
    <numFmt numFmtId="191" formatCode="#,##0.0\ [$€-1]"/>
    <numFmt numFmtId="192" formatCode="#,##0.0"/>
    <numFmt numFmtId="193" formatCode="0.0"/>
    <numFmt numFmtId="194" formatCode="0.0%"/>
    <numFmt numFmtId="195" formatCode="0.00000"/>
    <numFmt numFmtId="196" formatCode="&quot;Yes&quot;;&quot;Yes&quot;;&quot;No&quot;"/>
    <numFmt numFmtId="197" formatCode="&quot;True&quot;;&quot;True&quot;;&quot;False&quot;"/>
    <numFmt numFmtId="198" formatCode="&quot;On&quot;;&quot;On&quot;;&quot;Off&quot;"/>
    <numFmt numFmtId="199" formatCode="[$€-2]\ #,##0.00_);[Red]\([$€-2]\ #,##0.00\)"/>
    <numFmt numFmtId="200" formatCode="0.000"/>
    <numFmt numFmtId="201" formatCode="0.00000000"/>
    <numFmt numFmtId="202" formatCode="0.0000000"/>
    <numFmt numFmtId="203" formatCode="0.000000"/>
    <numFmt numFmtId="204" formatCode="0.0000"/>
    <numFmt numFmtId="205" formatCode="#,##0\ [$€-1];[Red]\-#,##0\ [$€-1]"/>
    <numFmt numFmtId="206" formatCode="#,##0\ &quot;€&quot;"/>
  </numFmts>
  <fonts count="48">
    <font>
      <sz val="10"/>
      <name val="Arial"/>
      <family val="0"/>
    </font>
    <font>
      <u val="single"/>
      <sz val="10"/>
      <color indexed="12"/>
      <name val="Arial"/>
      <family val="2"/>
    </font>
    <font>
      <u val="single"/>
      <sz val="10"/>
      <color indexed="36"/>
      <name val="Arial"/>
      <family val="2"/>
    </font>
    <font>
      <b/>
      <sz val="12"/>
      <name val="Arial"/>
      <family val="2"/>
    </font>
    <font>
      <sz val="9"/>
      <name val="Arial"/>
      <family val="2"/>
    </font>
    <font>
      <b/>
      <sz val="9"/>
      <name val="Arial"/>
      <family val="2"/>
    </font>
    <font>
      <strik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2"/>
      <color indexed="8"/>
      <name val="Arial"/>
      <family val="2"/>
    </font>
    <font>
      <b/>
      <sz val="9"/>
      <color indexed="8"/>
      <name val="Arial"/>
      <family val="2"/>
    </font>
    <font>
      <sz val="9"/>
      <color indexed="8"/>
      <name val="Arial"/>
      <family val="2"/>
    </font>
    <font>
      <i/>
      <sz val="11"/>
      <color indexed="8"/>
      <name val="Arial"/>
      <family val="2"/>
    </font>
    <font>
      <i/>
      <sz val="9"/>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187"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0" fillId="31" borderId="7" applyNumberFormat="0" applyFont="0" applyAlignment="0" applyProtection="0"/>
    <xf numFmtId="0" fontId="44" fillId="26"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57">
    <xf numFmtId="0" fontId="0" fillId="0" borderId="0" xfId="0" applyAlignment="1">
      <alignment/>
    </xf>
    <xf numFmtId="0" fontId="3" fillId="0" borderId="0" xfId="0" applyFont="1" applyAlignment="1">
      <alignment horizontal="center"/>
    </xf>
    <xf numFmtId="0" fontId="4" fillId="0" borderId="0" xfId="0" applyFont="1" applyAlignment="1">
      <alignment/>
    </xf>
    <xf numFmtId="0" fontId="4" fillId="0" borderId="0" xfId="0" applyFont="1" applyFill="1" applyBorder="1" applyAlignment="1">
      <alignment/>
    </xf>
    <xf numFmtId="0" fontId="4" fillId="0" borderId="0" xfId="0" applyFont="1" applyAlignment="1" quotePrefix="1">
      <alignment horizontal="left"/>
    </xf>
    <xf numFmtId="0" fontId="4" fillId="0" borderId="0" xfId="0" applyFont="1" applyAlignment="1">
      <alignment horizontal="left"/>
    </xf>
    <xf numFmtId="0" fontId="3" fillId="0" borderId="0" xfId="0" applyFont="1" applyAlignment="1" quotePrefix="1">
      <alignment horizontal="center"/>
    </xf>
    <xf numFmtId="1" fontId="4" fillId="0" borderId="0" xfId="0" applyNumberFormat="1" applyFont="1" applyAlignment="1">
      <alignment/>
    </xf>
    <xf numFmtId="1" fontId="5" fillId="0" borderId="0" xfId="0" applyNumberFormat="1" applyFont="1" applyAlignment="1">
      <alignment/>
    </xf>
    <xf numFmtId="1" fontId="5" fillId="0" borderId="0" xfId="0" applyNumberFormat="1" applyFont="1" applyFill="1" applyBorder="1" applyAlignment="1">
      <alignment/>
    </xf>
    <xf numFmtId="0" fontId="5" fillId="0" borderId="0" xfId="0" applyFont="1" applyAlignment="1">
      <alignment/>
    </xf>
    <xf numFmtId="0" fontId="4" fillId="0" borderId="0" xfId="0" applyFont="1" applyAlignment="1">
      <alignment horizontal="center"/>
    </xf>
    <xf numFmtId="0" fontId="5" fillId="0" borderId="0" xfId="0" applyFont="1" applyAlignment="1">
      <alignment horizontal="center"/>
    </xf>
    <xf numFmtId="0" fontId="5" fillId="32" borderId="0" xfId="0" applyFont="1" applyFill="1" applyAlignment="1" quotePrefix="1">
      <alignment horizontal="left"/>
    </xf>
    <xf numFmtId="0" fontId="4" fillId="32" borderId="0" xfId="0" applyFont="1" applyFill="1" applyBorder="1" applyAlignment="1">
      <alignment/>
    </xf>
    <xf numFmtId="0" fontId="5" fillId="32" borderId="10" xfId="0" applyFont="1" applyFill="1" applyBorder="1" applyAlignment="1">
      <alignment/>
    </xf>
    <xf numFmtId="0" fontId="5" fillId="0" borderId="0" xfId="0" applyFont="1" applyBorder="1" applyAlignment="1">
      <alignment/>
    </xf>
    <xf numFmtId="0" fontId="4" fillId="0" borderId="0" xfId="0" applyFont="1" applyBorder="1" applyAlignment="1">
      <alignment/>
    </xf>
    <xf numFmtId="3" fontId="4" fillId="0" borderId="0" xfId="0" applyNumberFormat="1" applyFont="1" applyBorder="1" applyAlignment="1">
      <alignment/>
    </xf>
    <xf numFmtId="3" fontId="5" fillId="0" borderId="0" xfId="0" applyNumberFormat="1" applyFont="1" applyAlignment="1">
      <alignment/>
    </xf>
    <xf numFmtId="3" fontId="4" fillId="0" borderId="0" xfId="0" applyNumberFormat="1" applyFont="1" applyAlignment="1">
      <alignment/>
    </xf>
    <xf numFmtId="3" fontId="4" fillId="0" borderId="0" xfId="0" applyNumberFormat="1" applyFont="1" applyFill="1" applyBorder="1" applyAlignment="1" quotePrefix="1">
      <alignment horizontal="center"/>
    </xf>
    <xf numFmtId="3" fontId="4" fillId="0" borderId="0" xfId="0" applyNumberFormat="1" applyFont="1" applyFill="1" applyBorder="1" applyAlignment="1">
      <alignment/>
    </xf>
    <xf numFmtId="192" fontId="4" fillId="0" borderId="0" xfId="0" applyNumberFormat="1" applyFont="1" applyAlignment="1">
      <alignment/>
    </xf>
    <xf numFmtId="192" fontId="4" fillId="0" borderId="0" xfId="0" applyNumberFormat="1" applyFont="1" applyFill="1" applyBorder="1" applyAlignment="1">
      <alignment/>
    </xf>
    <xf numFmtId="0" fontId="5" fillId="32" borderId="0" xfId="0" applyFont="1" applyFill="1" applyAlignment="1">
      <alignment/>
    </xf>
    <xf numFmtId="0" fontId="5" fillId="0" borderId="0" xfId="0" applyFont="1" applyFill="1" applyBorder="1" applyAlignment="1">
      <alignment/>
    </xf>
    <xf numFmtId="194" fontId="4" fillId="0" borderId="0" xfId="59" applyNumberFormat="1" applyFont="1" applyAlignment="1">
      <alignment/>
    </xf>
    <xf numFmtId="3" fontId="4" fillId="0" borderId="11" xfId="0" applyNumberFormat="1" applyFont="1" applyBorder="1" applyAlignment="1">
      <alignment/>
    </xf>
    <xf numFmtId="9" fontId="4" fillId="0" borderId="0" xfId="59" applyFont="1" applyAlignment="1">
      <alignment/>
    </xf>
    <xf numFmtId="0" fontId="5" fillId="0" borderId="11" xfId="0" applyFont="1" applyBorder="1" applyAlignment="1">
      <alignment/>
    </xf>
    <xf numFmtId="0" fontId="5" fillId="0" borderId="0" xfId="0" applyFont="1" applyAlignment="1" quotePrefix="1">
      <alignment horizontal="left"/>
    </xf>
    <xf numFmtId="3" fontId="5" fillId="0" borderId="0" xfId="0" applyNumberFormat="1" applyFont="1" applyBorder="1" applyAlignment="1">
      <alignment/>
    </xf>
    <xf numFmtId="0" fontId="4" fillId="0" borderId="11" xfId="0" applyFont="1" applyBorder="1" applyAlignment="1">
      <alignment/>
    </xf>
    <xf numFmtId="9" fontId="5" fillId="0" borderId="0" xfId="0" applyNumberFormat="1" applyFont="1" applyBorder="1" applyAlignment="1">
      <alignment/>
    </xf>
    <xf numFmtId="1" fontId="4" fillId="0" borderId="11" xfId="0" applyNumberFormat="1" applyFont="1" applyBorder="1" applyAlignment="1">
      <alignment/>
    </xf>
    <xf numFmtId="3" fontId="4" fillId="33" borderId="0" xfId="0" applyNumberFormat="1" applyFont="1" applyFill="1" applyBorder="1" applyAlignment="1">
      <alignment/>
    </xf>
    <xf numFmtId="3" fontId="4" fillId="33" borderId="11" xfId="0" applyNumberFormat="1" applyFont="1" applyFill="1" applyBorder="1" applyAlignment="1">
      <alignment/>
    </xf>
    <xf numFmtId="10" fontId="4" fillId="0" borderId="0" xfId="59" applyNumberFormat="1" applyFont="1" applyAlignment="1">
      <alignment/>
    </xf>
    <xf numFmtId="0" fontId="4" fillId="0" borderId="0" xfId="0" applyFont="1" applyBorder="1" applyAlignment="1" quotePrefix="1">
      <alignment horizontal="left"/>
    </xf>
    <xf numFmtId="3" fontId="4" fillId="0" borderId="0" xfId="0" applyNumberFormat="1" applyFont="1" applyFill="1" applyBorder="1" applyAlignment="1">
      <alignment horizontal="center"/>
    </xf>
    <xf numFmtId="0" fontId="4" fillId="0" borderId="0" xfId="0" applyFont="1" applyFill="1" applyAlignment="1" quotePrefix="1">
      <alignment horizontal="left"/>
    </xf>
    <xf numFmtId="3" fontId="5" fillId="33" borderId="0" xfId="0" applyNumberFormat="1" applyFont="1" applyFill="1" applyAlignment="1">
      <alignment/>
    </xf>
    <xf numFmtId="0" fontId="5" fillId="0" borderId="0" xfId="0" applyFont="1" applyFill="1" applyBorder="1" applyAlignment="1">
      <alignment horizontal="right"/>
    </xf>
    <xf numFmtId="9" fontId="5" fillId="0" borderId="0" xfId="0" applyNumberFormat="1" applyFont="1" applyFill="1" applyBorder="1" applyAlignment="1">
      <alignment horizontal="left"/>
    </xf>
    <xf numFmtId="189" fontId="5" fillId="33" borderId="0" xfId="0" applyNumberFormat="1" applyFont="1" applyFill="1" applyBorder="1" applyAlignment="1">
      <alignment horizontal="right"/>
    </xf>
    <xf numFmtId="0" fontId="5" fillId="0" borderId="0" xfId="0" applyFont="1" applyAlignment="1">
      <alignment horizontal="right"/>
    </xf>
    <xf numFmtId="9" fontId="5" fillId="0" borderId="0" xfId="0" applyNumberFormat="1" applyFont="1" applyAlignment="1">
      <alignment/>
    </xf>
    <xf numFmtId="0" fontId="5" fillId="0" borderId="0" xfId="0" applyFont="1" applyFill="1" applyAlignment="1">
      <alignment horizontal="center"/>
    </xf>
    <xf numFmtId="189" fontId="5" fillId="33" borderId="0" xfId="0" applyNumberFormat="1" applyFont="1" applyFill="1" applyBorder="1" applyAlignment="1">
      <alignment horizontal="center"/>
    </xf>
    <xf numFmtId="194" fontId="5" fillId="0" borderId="0" xfId="0" applyNumberFormat="1" applyFont="1" applyFill="1" applyBorder="1" applyAlignment="1">
      <alignment horizontal="left"/>
    </xf>
    <xf numFmtId="189" fontId="5" fillId="0" borderId="0" xfId="0" applyNumberFormat="1" applyFont="1" applyFill="1" applyBorder="1" applyAlignment="1">
      <alignment horizontal="left"/>
    </xf>
    <xf numFmtId="0" fontId="4" fillId="0" borderId="0" xfId="0" applyFont="1" applyBorder="1" applyAlignment="1">
      <alignment horizontal="left"/>
    </xf>
    <xf numFmtId="189" fontId="5" fillId="33" borderId="0" xfId="0" applyNumberFormat="1" applyFont="1" applyFill="1" applyBorder="1" applyAlignment="1">
      <alignment horizontal="left"/>
    </xf>
    <xf numFmtId="0" fontId="5" fillId="32" borderId="0" xfId="0" applyFont="1" applyFill="1" applyBorder="1" applyAlignment="1">
      <alignment/>
    </xf>
    <xf numFmtId="9" fontId="4" fillId="0" borderId="0" xfId="59" applyFont="1" applyAlignment="1">
      <alignment horizontal="center"/>
    </xf>
    <xf numFmtId="194" fontId="4" fillId="0" borderId="0" xfId="59" applyNumberFormat="1" applyFont="1" applyBorder="1" applyAlignment="1">
      <alignment/>
    </xf>
    <xf numFmtId="9" fontId="4" fillId="0" borderId="0" xfId="0" applyNumberFormat="1" applyFont="1" applyBorder="1" applyAlignment="1">
      <alignment horizontal="center"/>
    </xf>
    <xf numFmtId="20" fontId="4" fillId="0" borderId="0" xfId="0" applyNumberFormat="1" applyFont="1" applyAlignment="1">
      <alignment/>
    </xf>
    <xf numFmtId="0" fontId="5" fillId="0" borderId="0" xfId="0" applyFont="1" applyAlignment="1">
      <alignment horizontal="left"/>
    </xf>
    <xf numFmtId="0" fontId="5" fillId="0" borderId="0" xfId="0" applyFont="1" applyFill="1" applyBorder="1" applyAlignment="1">
      <alignment horizontal="left"/>
    </xf>
    <xf numFmtId="194" fontId="5" fillId="0" borderId="0" xfId="59" applyNumberFormat="1" applyFont="1" applyAlignment="1">
      <alignment horizontal="center"/>
    </xf>
    <xf numFmtId="194" fontId="5" fillId="0" borderId="0" xfId="59" applyNumberFormat="1" applyFont="1" applyFill="1" applyBorder="1" applyAlignment="1">
      <alignment horizontal="center"/>
    </xf>
    <xf numFmtId="0" fontId="4" fillId="0" borderId="0" xfId="0" applyFont="1" applyFill="1" applyAlignment="1">
      <alignment horizontal="center"/>
    </xf>
    <xf numFmtId="0" fontId="4" fillId="0" borderId="0" xfId="0" applyFont="1" applyFill="1" applyAlignment="1">
      <alignment/>
    </xf>
    <xf numFmtId="3" fontId="5" fillId="4" borderId="0" xfId="0" applyNumberFormat="1" applyFont="1" applyFill="1" applyAlignment="1">
      <alignment/>
    </xf>
    <xf numFmtId="0" fontId="5" fillId="4" borderId="0" xfId="0" applyFont="1" applyFill="1" applyAlignment="1">
      <alignment/>
    </xf>
    <xf numFmtId="0" fontId="5" fillId="4" borderId="11" xfId="0" applyFont="1" applyFill="1" applyBorder="1" applyAlignment="1">
      <alignment/>
    </xf>
    <xf numFmtId="3" fontId="5" fillId="4" borderId="11" xfId="0" applyNumberFormat="1" applyFont="1" applyFill="1" applyBorder="1" applyAlignment="1">
      <alignment/>
    </xf>
    <xf numFmtId="9" fontId="5" fillId="4" borderId="0" xfId="0" applyNumberFormat="1" applyFont="1" applyFill="1" applyBorder="1" applyAlignment="1">
      <alignment horizontal="left"/>
    </xf>
    <xf numFmtId="9" fontId="4" fillId="0" borderId="0" xfId="59" applyFont="1" applyFill="1" applyBorder="1" applyAlignment="1">
      <alignment/>
    </xf>
    <xf numFmtId="0" fontId="4" fillId="0" borderId="0" xfId="0" applyFont="1" applyBorder="1" applyAlignment="1">
      <alignment horizontal="center"/>
    </xf>
    <xf numFmtId="0" fontId="3" fillId="0" borderId="0" xfId="0" applyFont="1" applyBorder="1" applyAlignment="1">
      <alignment horizontal="center"/>
    </xf>
    <xf numFmtId="0" fontId="5" fillId="0" borderId="0" xfId="0" applyFont="1" applyBorder="1" applyAlignment="1" quotePrefix="1">
      <alignment horizontal="center"/>
    </xf>
    <xf numFmtId="0" fontId="5" fillId="0" borderId="0" xfId="0" applyFont="1" applyBorder="1" applyAlignment="1">
      <alignment horizontal="center"/>
    </xf>
    <xf numFmtId="9" fontId="4" fillId="0" borderId="0" xfId="59" applyFont="1" applyBorder="1" applyAlignment="1">
      <alignment/>
    </xf>
    <xf numFmtId="194" fontId="5" fillId="0" borderId="0" xfId="0" applyNumberFormat="1" applyFont="1" applyFill="1" applyBorder="1" applyAlignment="1">
      <alignment horizontal="center"/>
    </xf>
    <xf numFmtId="189" fontId="5" fillId="0" borderId="0" xfId="0" applyNumberFormat="1" applyFont="1" applyFill="1" applyBorder="1" applyAlignment="1">
      <alignment horizontal="center"/>
    </xf>
    <xf numFmtId="0" fontId="4" fillId="0" borderId="0" xfId="0" applyFont="1" applyFill="1" applyBorder="1" applyAlignment="1">
      <alignment/>
    </xf>
    <xf numFmtId="189" fontId="4" fillId="0" borderId="0" xfId="0" applyNumberFormat="1" applyFont="1" applyFill="1" applyBorder="1" applyAlignment="1">
      <alignment horizontal="center"/>
    </xf>
    <xf numFmtId="0" fontId="4" fillId="0" borderId="0" xfId="0" applyFont="1" applyFill="1" applyBorder="1" applyAlignment="1">
      <alignment horizontal="center"/>
    </xf>
    <xf numFmtId="0" fontId="5" fillId="32" borderId="0" xfId="0" applyFont="1" applyFill="1" applyBorder="1" applyAlignment="1">
      <alignment horizontal="center"/>
    </xf>
    <xf numFmtId="0" fontId="5" fillId="32" borderId="10" xfId="0" applyFont="1" applyFill="1" applyBorder="1" applyAlignment="1">
      <alignment horizontal="center"/>
    </xf>
    <xf numFmtId="0" fontId="4" fillId="0" borderId="0" xfId="0" applyFont="1" applyBorder="1" applyAlignment="1">
      <alignment horizontal="right"/>
    </xf>
    <xf numFmtId="0" fontId="5" fillId="0" borderId="12" xfId="0" applyFont="1" applyBorder="1" applyAlignment="1">
      <alignment/>
    </xf>
    <xf numFmtId="9" fontId="5" fillId="0" borderId="12" xfId="0" applyNumberFormat="1" applyFont="1" applyBorder="1" applyAlignment="1">
      <alignment horizontal="center"/>
    </xf>
    <xf numFmtId="9" fontId="5" fillId="0" borderId="12" xfId="0" applyNumberFormat="1" applyFont="1" applyFill="1" applyBorder="1" applyAlignment="1">
      <alignment horizontal="center"/>
    </xf>
    <xf numFmtId="0" fontId="4" fillId="0" borderId="11" xfId="0" applyFont="1" applyBorder="1" applyAlignment="1">
      <alignment horizontal="center"/>
    </xf>
    <xf numFmtId="0" fontId="5" fillId="0" borderId="12" xfId="0" applyFont="1" applyBorder="1" applyAlignment="1" quotePrefix="1">
      <alignment horizontal="left"/>
    </xf>
    <xf numFmtId="0" fontId="5" fillId="0" borderId="12" xfId="0" applyFont="1" applyBorder="1" applyAlignment="1">
      <alignment horizontal="center"/>
    </xf>
    <xf numFmtId="0" fontId="4" fillId="0" borderId="10" xfId="0" applyFont="1" applyFill="1" applyBorder="1" applyAlignment="1">
      <alignment horizontal="left"/>
    </xf>
    <xf numFmtId="9" fontId="5" fillId="4" borderId="0" xfId="0" applyNumberFormat="1" applyFont="1" applyFill="1" applyAlignment="1">
      <alignment horizontal="center"/>
    </xf>
    <xf numFmtId="9" fontId="5" fillId="33" borderId="0" xfId="0" applyNumberFormat="1" applyFont="1" applyFill="1" applyBorder="1" applyAlignment="1">
      <alignment horizontal="left"/>
    </xf>
    <xf numFmtId="189" fontId="5" fillId="0" borderId="0" xfId="0" applyNumberFormat="1" applyFont="1" applyFill="1" applyBorder="1" applyAlignment="1">
      <alignment horizontal="right"/>
    </xf>
    <xf numFmtId="189" fontId="5" fillId="0" borderId="0" xfId="0" applyNumberFormat="1" applyFont="1" applyFill="1" applyAlignment="1">
      <alignment horizontal="center"/>
    </xf>
    <xf numFmtId="0" fontId="5" fillId="0" borderId="0" xfId="0" applyFont="1" applyFill="1" applyAlignment="1">
      <alignment/>
    </xf>
    <xf numFmtId="0" fontId="5" fillId="4" borderId="10" xfId="0" applyFont="1" applyFill="1" applyBorder="1" applyAlignment="1">
      <alignment horizontal="center"/>
    </xf>
    <xf numFmtId="3" fontId="5" fillId="4" borderId="0" xfId="0" applyNumberFormat="1" applyFont="1" applyFill="1" applyAlignment="1">
      <alignment horizontal="center"/>
    </xf>
    <xf numFmtId="0" fontId="5" fillId="4" borderId="0" xfId="0" applyFont="1" applyFill="1" applyAlignment="1">
      <alignment horizontal="center"/>
    </xf>
    <xf numFmtId="0" fontId="5" fillId="4" borderId="0" xfId="0" applyFont="1" applyFill="1" applyBorder="1" applyAlignment="1">
      <alignment horizontal="center"/>
    </xf>
    <xf numFmtId="194" fontId="4" fillId="0" borderId="0" xfId="59" applyNumberFormat="1" applyFont="1" applyAlignment="1">
      <alignment horizontal="center"/>
    </xf>
    <xf numFmtId="3" fontId="5" fillId="0" borderId="0" xfId="0" applyNumberFormat="1" applyFont="1" applyAlignment="1">
      <alignment horizontal="center"/>
    </xf>
    <xf numFmtId="3" fontId="5" fillId="4" borderId="0" xfId="0" applyNumberFormat="1" applyFont="1" applyFill="1" applyBorder="1" applyAlignment="1">
      <alignment horizontal="center"/>
    </xf>
    <xf numFmtId="194" fontId="5" fillId="33" borderId="0" xfId="0" applyNumberFormat="1" applyFont="1" applyFill="1" applyBorder="1" applyAlignment="1">
      <alignment horizontal="left"/>
    </xf>
    <xf numFmtId="205" fontId="4" fillId="0" borderId="0" xfId="0" applyNumberFormat="1" applyFont="1" applyAlignment="1">
      <alignment/>
    </xf>
    <xf numFmtId="9" fontId="4" fillId="0" borderId="0" xfId="59" applyFont="1" applyAlignment="1">
      <alignment horizontal="right"/>
    </xf>
    <xf numFmtId="0" fontId="4" fillId="0" borderId="0" xfId="0" applyFont="1" applyFill="1" applyAlignment="1">
      <alignment horizontal="left"/>
    </xf>
    <xf numFmtId="0" fontId="5" fillId="32" borderId="13" xfId="0" applyFont="1" applyFill="1" applyBorder="1" applyAlignment="1">
      <alignment/>
    </xf>
    <xf numFmtId="0" fontId="4" fillId="0" borderId="0" xfId="0" applyFont="1" applyAlignment="1" quotePrefix="1">
      <alignment horizontal="center"/>
    </xf>
    <xf numFmtId="1" fontId="4" fillId="0" borderId="0" xfId="0" applyNumberFormat="1" applyFont="1" applyFill="1" applyBorder="1" applyAlignment="1">
      <alignment/>
    </xf>
    <xf numFmtId="1" fontId="4" fillId="0" borderId="0" xfId="0" applyNumberFormat="1" applyFont="1" applyBorder="1" applyAlignment="1">
      <alignment/>
    </xf>
    <xf numFmtId="1" fontId="5" fillId="0" borderId="0" xfId="0" applyNumberFormat="1" applyFont="1" applyFill="1" applyBorder="1" applyAlignment="1" quotePrefix="1">
      <alignment/>
    </xf>
    <xf numFmtId="194" fontId="4" fillId="0" borderId="0" xfId="0" applyNumberFormat="1" applyFont="1" applyAlignment="1">
      <alignment/>
    </xf>
    <xf numFmtId="0" fontId="5" fillId="32" borderId="13" xfId="0" applyFont="1" applyFill="1" applyBorder="1" applyAlignment="1">
      <alignment horizontal="right"/>
    </xf>
    <xf numFmtId="0" fontId="4" fillId="0" borderId="0" xfId="0" applyFont="1" applyAlignment="1">
      <alignment horizontal="right"/>
    </xf>
    <xf numFmtId="0" fontId="4" fillId="0" borderId="11" xfId="0" applyFont="1" applyBorder="1" applyAlignment="1">
      <alignment horizontal="right"/>
    </xf>
    <xf numFmtId="9" fontId="4" fillId="0" borderId="0" xfId="0" applyNumberFormat="1" applyFont="1" applyAlignment="1">
      <alignment horizontal="right"/>
    </xf>
    <xf numFmtId="165" fontId="4" fillId="0" borderId="0" xfId="0" applyNumberFormat="1" applyFont="1" applyAlignment="1">
      <alignment horizontal="left"/>
    </xf>
    <xf numFmtId="1" fontId="4" fillId="0" borderId="0" xfId="0" applyNumberFormat="1" applyFont="1" applyFill="1" applyAlignment="1">
      <alignment/>
    </xf>
    <xf numFmtId="9" fontId="4" fillId="0" borderId="0" xfId="0" applyNumberFormat="1" applyFont="1" applyFill="1" applyAlignment="1">
      <alignment horizontal="left"/>
    </xf>
    <xf numFmtId="0" fontId="4" fillId="0" borderId="0" xfId="0" applyFont="1" applyFill="1" applyAlignment="1">
      <alignment horizontal="right"/>
    </xf>
    <xf numFmtId="1" fontId="4" fillId="0" borderId="0" xfId="0" applyNumberFormat="1" applyFont="1" applyAlignment="1">
      <alignment horizontal="right"/>
    </xf>
    <xf numFmtId="165" fontId="5" fillId="0" borderId="0" xfId="0" applyNumberFormat="1" applyFont="1" applyFill="1" applyAlignment="1">
      <alignment horizontal="left"/>
    </xf>
    <xf numFmtId="193" fontId="4" fillId="0" borderId="0" xfId="0" applyNumberFormat="1" applyFont="1" applyAlignment="1">
      <alignment/>
    </xf>
    <xf numFmtId="0" fontId="4" fillId="0" borderId="0" xfId="0" applyFont="1" applyAlignment="1">
      <alignment horizontal="right" indent="1"/>
    </xf>
    <xf numFmtId="0" fontId="4" fillId="0" borderId="11" xfId="0" applyFont="1" applyBorder="1" applyAlignment="1">
      <alignment horizontal="right" indent="1"/>
    </xf>
    <xf numFmtId="0" fontId="4" fillId="0" borderId="11" xfId="0" applyFont="1" applyFill="1" applyBorder="1" applyAlignment="1">
      <alignment horizontal="right" indent="1"/>
    </xf>
    <xf numFmtId="0" fontId="4" fillId="0" borderId="0" xfId="0" applyFont="1" applyBorder="1" applyAlignment="1">
      <alignment horizontal="right" indent="1"/>
    </xf>
    <xf numFmtId="1" fontId="4" fillId="0" borderId="11" xfId="0" applyNumberFormat="1" applyFont="1" applyBorder="1" applyAlignment="1">
      <alignment horizontal="right" indent="1"/>
    </xf>
    <xf numFmtId="1" fontId="4" fillId="0" borderId="0" xfId="0" applyNumberFormat="1" applyFont="1" applyBorder="1" applyAlignment="1">
      <alignment horizontal="right" indent="1"/>
    </xf>
    <xf numFmtId="193" fontId="4" fillId="0" borderId="0" xfId="0" applyNumberFormat="1" applyFont="1" applyFill="1" applyAlignment="1">
      <alignment horizontal="right"/>
    </xf>
    <xf numFmtId="0" fontId="5" fillId="32" borderId="10" xfId="0" applyFont="1" applyFill="1" applyBorder="1" applyAlignment="1">
      <alignment horizontal="left"/>
    </xf>
    <xf numFmtId="9" fontId="4" fillId="0" borderId="0" xfId="0" applyNumberFormat="1" applyFont="1" applyAlignment="1">
      <alignment horizontal="left"/>
    </xf>
    <xf numFmtId="206" fontId="5" fillId="33" borderId="0" xfId="0" applyNumberFormat="1" applyFont="1" applyFill="1" applyAlignment="1">
      <alignment horizontal="left"/>
    </xf>
    <xf numFmtId="194" fontId="5" fillId="0" borderId="0" xfId="59" applyNumberFormat="1" applyFont="1" applyFill="1" applyAlignment="1">
      <alignment horizontal="center"/>
    </xf>
    <xf numFmtId="9" fontId="4" fillId="0" borderId="0" xfId="0" applyNumberFormat="1" applyFont="1" applyAlignment="1">
      <alignment/>
    </xf>
    <xf numFmtId="194" fontId="5" fillId="0" borderId="0" xfId="59" applyNumberFormat="1" applyFont="1" applyBorder="1" applyAlignment="1">
      <alignment horizontal="center"/>
    </xf>
    <xf numFmtId="0" fontId="4" fillId="0" borderId="0" xfId="0" applyFont="1" applyFill="1" applyBorder="1" applyAlignment="1" quotePrefix="1">
      <alignment horizontal="left"/>
    </xf>
    <xf numFmtId="0" fontId="4" fillId="0" borderId="0" xfId="0" applyFont="1" applyFill="1" applyBorder="1" applyAlignment="1">
      <alignment horizontal="left"/>
    </xf>
    <xf numFmtId="20" fontId="4" fillId="0" borderId="0" xfId="0" applyNumberFormat="1" applyFont="1" applyFill="1" applyBorder="1" applyAlignment="1">
      <alignment/>
    </xf>
    <xf numFmtId="0" fontId="4" fillId="0" borderId="0" xfId="0" applyFont="1" applyBorder="1" applyAlignment="1">
      <alignment/>
    </xf>
    <xf numFmtId="0" fontId="4" fillId="0" borderId="11" xfId="0" applyFont="1" applyBorder="1" applyAlignment="1">
      <alignment/>
    </xf>
    <xf numFmtId="1" fontId="4" fillId="0" borderId="11" xfId="0" applyNumberFormat="1" applyFont="1" applyBorder="1" applyAlignment="1">
      <alignment horizontal="right"/>
    </xf>
    <xf numFmtId="0" fontId="6" fillId="0" borderId="0" xfId="0" applyFont="1" applyBorder="1" applyAlignment="1">
      <alignment/>
    </xf>
    <xf numFmtId="189" fontId="4" fillId="33" borderId="14" xfId="0" applyNumberFormat="1" applyFont="1" applyFill="1" applyBorder="1" applyAlignment="1">
      <alignment/>
    </xf>
    <xf numFmtId="189" fontId="4" fillId="0" borderId="0" xfId="0" applyNumberFormat="1" applyFont="1" applyFill="1" applyAlignment="1">
      <alignment horizontal="left"/>
    </xf>
    <xf numFmtId="0" fontId="5" fillId="32" borderId="0" xfId="0" applyFont="1" applyFill="1" applyAlignment="1">
      <alignment horizontal="left"/>
    </xf>
    <xf numFmtId="194" fontId="4" fillId="0" borderId="0" xfId="59" applyNumberFormat="1" applyFont="1" applyFill="1" applyAlignment="1">
      <alignment horizontal="left"/>
    </xf>
    <xf numFmtId="189" fontId="5" fillId="0" borderId="0" xfId="0" applyNumberFormat="1" applyFont="1" applyAlignment="1">
      <alignment horizontal="left"/>
    </xf>
    <xf numFmtId="3" fontId="5" fillId="0" borderId="0" xfId="0" applyNumberFormat="1" applyFont="1" applyFill="1" applyAlignment="1">
      <alignment/>
    </xf>
    <xf numFmtId="3" fontId="5" fillId="0" borderId="11" xfId="0" applyNumberFormat="1" applyFont="1" applyFill="1" applyBorder="1" applyAlignment="1">
      <alignment/>
    </xf>
    <xf numFmtId="0" fontId="5" fillId="4" borderId="0" xfId="0" applyFont="1" applyFill="1" applyBorder="1" applyAlignment="1">
      <alignment/>
    </xf>
    <xf numFmtId="3" fontId="4" fillId="0" borderId="0" xfId="0" applyNumberFormat="1" applyFont="1" applyFill="1" applyAlignment="1">
      <alignment/>
    </xf>
    <xf numFmtId="0" fontId="4" fillId="0" borderId="11" xfId="0" applyFont="1" applyFill="1" applyBorder="1" applyAlignment="1">
      <alignment/>
    </xf>
    <xf numFmtId="3" fontId="4" fillId="0" borderId="11" xfId="0" applyNumberFormat="1" applyFont="1" applyFill="1" applyBorder="1" applyAlignment="1">
      <alignment/>
    </xf>
    <xf numFmtId="9" fontId="4" fillId="0" borderId="0" xfId="59" applyNumberFormat="1" applyFont="1" applyAlignment="1">
      <alignment/>
    </xf>
    <xf numFmtId="0" fontId="3"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61</xdr:row>
      <xdr:rowOff>57150</xdr:rowOff>
    </xdr:from>
    <xdr:to>
      <xdr:col>8</xdr:col>
      <xdr:colOff>104775</xdr:colOff>
      <xdr:row>105</xdr:row>
      <xdr:rowOff>85725</xdr:rowOff>
    </xdr:to>
    <xdr:sp>
      <xdr:nvSpPr>
        <xdr:cNvPr id="1" name="Text Box 1"/>
        <xdr:cNvSpPr txBox="1">
          <a:spLocks noChangeArrowheads="1"/>
        </xdr:cNvSpPr>
      </xdr:nvSpPr>
      <xdr:spPr>
        <a:xfrm>
          <a:off x="66675" y="9344025"/>
          <a:ext cx="5029200" cy="8201025"/>
        </a:xfrm>
        <a:prstGeom prst="rect">
          <a:avLst/>
        </a:prstGeom>
        <a:solidFill>
          <a:srgbClr val="FFFFFF"/>
        </a:solidFill>
        <a:ln w="25400"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Arial"/>
              <a:ea typeface="Arial"/>
              <a:cs typeface="Arial"/>
            </a:rPr>
            <a:t>Comentarios</a:t>
          </a:r>
          <a:r>
            <a:rPr lang="en-US" cap="none" sz="12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 Hipótesis en en columna H (en negrita y verde).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 NOF = 20 % de Ventas. El año 3 ponemos 0, pues asumimos que vendemos las NOF.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3. El AF disminuye con la amortización. Año 3 ponemos 0. Asumimos que se vende al valor contable.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 Recursos propios año anterior + beneficio neto del año.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5. Posición de caja en el balance = Financiación total - Activo Neto. Esta caja está disponible para los accionistas.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6. Esto es el CF para el accionista, anual (no acumulado).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7. FCF o CF producido por los activos: EBIT + Variación de AN (sin financiación ni impuestos).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8. Rentabilidad del activo, sin considerar ni financiación ni impuestos. Es un 6%, menor que la K exigida del 13%. No utilizamos decimales, pues tratándose de previsiones, los decimales no aportan nada. El valor de la inversión para mi es de 249 y pago 300; destruyo valor. VAN = -51.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9. FCF = EBITDA + Inversión en AF + Cambio en NOF. Tiene que dar lo mismo que el FCF calculado anteriormente.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10. Los impuestos sólo afectan al EBIT, pero no a la variación de activo neto.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11. Si no hay deuda el FCF después de impuestos = incremento anual de caja (línea 31) = CF accionista.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12. Es la rentabilidad del activo, después de impuestos, y financiado sin deuda.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13. CF accionista = incremento anual de caja en el balance (línea 31).  Es lo que el accionista se puede llevar a casa, una vez pagados impuestos y deuda. E nuestro caso coincide con el FCF después de impuestos, pues el proyecto se financia sin deuda.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14. Es la rentabilidad que obtiene el accionista, teniendo en cuenta los activos en que invierte, el modo de financiarlos y los impuestos que paga. Es un 4,4%, menor que la </a:t>
          </a:r>
          <a:r>
            <a:rPr lang="en-US" cap="none" sz="1100" b="0" i="1" u="none" baseline="0">
              <a:solidFill>
                <a:srgbClr val="000000"/>
              </a:solidFill>
              <a:latin typeface="Arial"/>
              <a:ea typeface="Arial"/>
              <a:cs typeface="Arial"/>
            </a:rPr>
            <a:t>K</a:t>
          </a:r>
          <a:r>
            <a:rPr lang="en-US" cap="none" sz="900" b="0" i="0" u="none" baseline="0">
              <a:solidFill>
                <a:srgbClr val="000000"/>
              </a:solidFill>
              <a:latin typeface="Arial"/>
              <a:ea typeface="Arial"/>
              <a:cs typeface="Arial"/>
            </a:rPr>
            <a:t> exigida del 10%. El valor de la inversión para mi es de 255 y pago 300; destruyo valor. </a:t>
          </a:r>
          <a:r>
            <a:rPr lang="en-US" cap="none" sz="900" b="0" i="1" u="none" baseline="0">
              <a:solidFill>
                <a:srgbClr val="000000"/>
              </a:solidFill>
              <a:latin typeface="Arial"/>
              <a:ea typeface="Arial"/>
              <a:cs typeface="Arial"/>
            </a:rPr>
            <a:t>VAN</a:t>
          </a:r>
          <a:r>
            <a:rPr lang="en-US" cap="none" sz="900" b="0" i="0" u="none" baseline="0">
              <a:solidFill>
                <a:srgbClr val="000000"/>
              </a:solidFill>
              <a:latin typeface="Arial"/>
              <a:ea typeface="Arial"/>
              <a:cs typeface="Arial"/>
            </a:rPr>
            <a:t> = -45.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15. La </a:t>
          </a:r>
          <a:r>
            <a:rPr lang="en-US" cap="none" sz="900" b="0" i="1" u="none" baseline="0">
              <a:solidFill>
                <a:srgbClr val="000000"/>
              </a:solidFill>
              <a:latin typeface="Arial"/>
              <a:ea typeface="Arial"/>
              <a:cs typeface="Arial"/>
            </a:rPr>
            <a:t>TIR</a:t>
          </a:r>
          <a:r>
            <a:rPr lang="en-US" cap="none" sz="900" b="0" i="0" u="none" baseline="0">
              <a:solidFill>
                <a:srgbClr val="000000"/>
              </a:solidFill>
              <a:latin typeface="Arial"/>
              <a:ea typeface="Arial"/>
              <a:cs typeface="Arial"/>
            </a:rPr>
            <a:t> del activo es 6%. El EBITDA/AN nos da una rentabilidad muy superior. La razón es que el EBITDA no está incluyendo la amortización. O en otras palabras, si usamos EBITDA no tenemos en cuenta que la inversión en activo hay que pagarla (amortizarla) año a año.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16. EBIT/AN  es una mejor medición de la rentabilidad del activo, mejor que </a:t>
          </a:r>
          <a:r>
            <a:rPr lang="en-US" cap="none" sz="900" b="0" i="1" u="none" baseline="0">
              <a:solidFill>
                <a:srgbClr val="000000"/>
              </a:solidFill>
              <a:latin typeface="Arial"/>
              <a:ea typeface="Arial"/>
              <a:cs typeface="Arial"/>
            </a:rPr>
            <a:t>EBITDA</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AN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17. La </a:t>
          </a:r>
          <a:r>
            <a:rPr lang="en-US" cap="none" sz="900" b="0" i="1" u="none" baseline="0">
              <a:solidFill>
                <a:srgbClr val="000000"/>
              </a:solidFill>
              <a:latin typeface="Arial"/>
              <a:ea typeface="Arial"/>
              <a:cs typeface="Arial"/>
            </a:rPr>
            <a:t>TIR</a:t>
          </a:r>
          <a:r>
            <a:rPr lang="en-US" cap="none" sz="900" b="0" i="0" u="none" baseline="0">
              <a:solidFill>
                <a:srgbClr val="000000"/>
              </a:solidFill>
              <a:latin typeface="Arial"/>
              <a:ea typeface="Arial"/>
              <a:cs typeface="Arial"/>
            </a:rPr>
            <a:t> del accionista es 4% y el ROE nos da entre 4% y 5%. El ROE es una razonable medición de la rentabilidad del accionista.</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41</xdr:row>
      <xdr:rowOff>0</xdr:rowOff>
    </xdr:from>
    <xdr:to>
      <xdr:col>10</xdr:col>
      <xdr:colOff>0</xdr:colOff>
      <xdr:row>66</xdr:row>
      <xdr:rowOff>47625</xdr:rowOff>
    </xdr:to>
    <xdr:sp>
      <xdr:nvSpPr>
        <xdr:cNvPr id="1" name="Text Box 1"/>
        <xdr:cNvSpPr txBox="1">
          <a:spLocks noChangeArrowheads="1"/>
        </xdr:cNvSpPr>
      </xdr:nvSpPr>
      <xdr:spPr>
        <a:xfrm>
          <a:off x="123825" y="6257925"/>
          <a:ext cx="4743450" cy="48863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Arial"/>
              <a:ea typeface="Arial"/>
              <a:cs typeface="Arial"/>
            </a:rPr>
            <a:t>Comentarios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 Hipótesis en en columna H (en negrita y verde).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 Precio, costes y gastos generales (y por tanto EBITDA) aumentan con la inflación.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3. La inversión en NOF aumenta con la inflación (depende de ventas que aumentan con  inflación).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 El proyecto da una TIR del 12%, pero como la inflación es 10%, la rentabilidad real es de hecho sólo 2%.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5. Ahora apodemos calcular el mismo proyecto con inflación 0% (basta cambiar la celda J7).  Vemos que la TIR es del 7% y como la inflación es 0%, la rentabilidad real es 7%, mayor que en el proyecto con inflación.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Efectos de la inflación en la rentabilidad de un proyecto. Conclusiones más importantes
</a:t>
          </a:r>
          <a:r>
            <a:rPr lang="en-US" cap="none" sz="900" b="0" i="0" u="none" baseline="0">
              <a:solidFill>
                <a:srgbClr val="000000"/>
              </a:solidFill>
              <a:latin typeface="Arial"/>
              <a:ea typeface="Arial"/>
              <a:cs typeface="Arial"/>
            </a:rPr>
            <a:t>a) La inflación incrementa la rentabilidad nominal (TIR) del proyecto (del 7% al 12%).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 El aumento de la TIR debido a la inflación es inferior a la inflación. La rentabilidad real decrece.
</a:t>
          </a:r>
          <a:r>
            <a:rPr lang="en-US" cap="none" sz="900" b="0" i="0" u="none" baseline="0">
              <a:solidFill>
                <a:srgbClr val="000000"/>
              </a:solidFill>
              <a:latin typeface="Arial"/>
              <a:ea typeface="Arial"/>
              <a:cs typeface="Arial"/>
            </a:rPr>
            <a:t>c) Por tanto, la inflación normalmente disminuye la rentabilidad real (destruye valor).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 El efecto negativo de la inflación en el proyecto es mayor cuanto más grande es la inversión en AF y cuando los impuestos son más altos.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 El efecto negativo de la inflación es mayor cuando el proyecto dura pocos años.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46</xdr:row>
      <xdr:rowOff>104775</xdr:rowOff>
    </xdr:from>
    <xdr:to>
      <xdr:col>8</xdr:col>
      <xdr:colOff>123825</xdr:colOff>
      <xdr:row>70</xdr:row>
      <xdr:rowOff>9525</xdr:rowOff>
    </xdr:to>
    <xdr:sp>
      <xdr:nvSpPr>
        <xdr:cNvPr id="1" name="Text Box 1"/>
        <xdr:cNvSpPr txBox="1">
          <a:spLocks noChangeArrowheads="1"/>
        </xdr:cNvSpPr>
      </xdr:nvSpPr>
      <xdr:spPr>
        <a:xfrm>
          <a:off x="123825" y="7134225"/>
          <a:ext cx="4991100" cy="47434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Comentarios</a:t>
          </a: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 Hipótesis en columna H (en negrita y verde).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 Deuda del año anterior por tipo de interés del 4%.</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3. El activo neto será el mismo que en el caso sin deuda. Los recursos propios serán menores, debido a la deuda.</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Debe coincidir con la línea 32.</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5. La rentabilidad del accionista, si se usa deuda, será del 7%. Si la Deuda es 0 (todo se financia con fondos propios) la </a:t>
          </a:r>
          <a:r>
            <a:rPr lang="en-US" cap="none" sz="900" b="0" i="1" u="none" baseline="0">
              <a:solidFill>
                <a:srgbClr val="000000"/>
              </a:solidFill>
              <a:latin typeface="Arial"/>
              <a:ea typeface="Arial"/>
              <a:cs typeface="Arial"/>
            </a:rPr>
            <a:t>TIR</a:t>
          </a:r>
          <a:r>
            <a:rPr lang="en-US" cap="none" sz="900" b="0" i="0" u="none" baseline="0">
              <a:solidFill>
                <a:srgbClr val="000000"/>
              </a:solidFill>
              <a:latin typeface="Arial"/>
              <a:ea typeface="Arial"/>
              <a:cs typeface="Arial"/>
            </a:rPr>
            <a:t> es 4.4%. Para la simulación basta cambiar el nivel de deuda en la celda H27).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6. Cambiar el precio (línea 5) y la cifra de deuda (línea 27) y calcular la </a:t>
          </a:r>
          <a:r>
            <a:rPr lang="en-US" cap="none" sz="900" b="0" i="1" u="none" baseline="0">
              <a:solidFill>
                <a:srgbClr val="000000"/>
              </a:solidFill>
              <a:latin typeface="Arial"/>
              <a:ea typeface="Arial"/>
              <a:cs typeface="Arial"/>
            </a:rPr>
            <a:t>TIR</a:t>
          </a:r>
          <a:r>
            <a:rPr lang="en-US" cap="none" sz="900" b="0" i="0" u="none" baseline="0">
              <a:solidFill>
                <a:srgbClr val="000000"/>
              </a:solidFill>
              <a:latin typeface="Arial"/>
              <a:ea typeface="Arial"/>
              <a:cs typeface="Arial"/>
            </a:rPr>
            <a:t>. Se observa que la </a:t>
          </a:r>
          <a:r>
            <a:rPr lang="en-US" cap="none" sz="900" b="0" i="1" u="none" baseline="0">
              <a:solidFill>
                <a:srgbClr val="000000"/>
              </a:solidFill>
              <a:latin typeface="Arial"/>
              <a:ea typeface="Arial"/>
              <a:cs typeface="Arial"/>
            </a:rPr>
            <a:t>TIR </a:t>
          </a:r>
          <a:r>
            <a:rPr lang="en-US" cap="none" sz="900" b="0" i="0" u="none" baseline="0">
              <a:solidFill>
                <a:srgbClr val="000000"/>
              </a:solidFill>
              <a:latin typeface="Arial"/>
              <a:ea typeface="Arial"/>
              <a:cs typeface="Arial"/>
            </a:rPr>
            <a:t> con deuda aumenta mucho.</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7. Cambiar el precio (línea 5) y la cifra de deuda (línea 27). En el caso con deuda, Excel no te permite calcular la </a:t>
          </a:r>
          <a:r>
            <a:rPr lang="en-US" cap="none" sz="900" b="0" i="1" u="none" baseline="0">
              <a:solidFill>
                <a:srgbClr val="000000"/>
              </a:solidFill>
              <a:latin typeface="Arial"/>
              <a:ea typeface="Arial"/>
              <a:cs typeface="Arial"/>
            </a:rPr>
            <a:t>TIR</a:t>
          </a:r>
          <a:r>
            <a:rPr lang="en-US" cap="none" sz="900" b="0" i="0" u="none" baseline="0">
              <a:solidFill>
                <a:srgbClr val="000000"/>
              </a:solidFill>
              <a:latin typeface="Arial"/>
              <a:ea typeface="Arial"/>
              <a:cs typeface="Arial"/>
            </a:rPr>
            <a:t>. El modo de obtenerla es ir cambiando la tasa de descuento </a:t>
          </a:r>
          <a:r>
            <a:rPr lang="en-US" cap="none" sz="900" b="0" i="1" u="none" baseline="0">
              <a:solidFill>
                <a:srgbClr val="000000"/>
              </a:solidFill>
              <a:latin typeface="Arial"/>
              <a:ea typeface="Arial"/>
              <a:cs typeface="Arial"/>
            </a:rPr>
            <a:t>K </a:t>
          </a:r>
          <a:r>
            <a:rPr lang="en-US" cap="none" sz="900" b="0" i="0" u="none" baseline="0">
              <a:solidFill>
                <a:srgbClr val="000000"/>
              </a:solidFill>
              <a:latin typeface="Arial"/>
              <a:ea typeface="Arial"/>
              <a:cs typeface="Arial"/>
            </a:rPr>
            <a:t> en la celda E40, hasta que el </a:t>
          </a:r>
          <a:r>
            <a:rPr lang="en-US" cap="none" sz="900" b="0" i="1" u="none" baseline="0">
              <a:solidFill>
                <a:srgbClr val="000000"/>
              </a:solidFill>
              <a:latin typeface="Arial"/>
              <a:ea typeface="Arial"/>
              <a:cs typeface="Arial"/>
            </a:rPr>
            <a:t>VAN</a:t>
          </a:r>
          <a:r>
            <a:rPr lang="en-US" cap="none" sz="900" b="0" i="0" u="none" baseline="0">
              <a:solidFill>
                <a:srgbClr val="000000"/>
              </a:solidFill>
              <a:latin typeface="Arial"/>
              <a:ea typeface="Arial"/>
              <a:cs typeface="Arial"/>
            </a:rPr>
            <a:t> de la celda F40 sea 0. El resultado es que la TIR del accionista en el escenario negativo disminuye mucho más con deuda que sin deuda.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Algunas conclusiones: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 La deuda aumenta la rentabilidad del accionista, pero sólo si la </a:t>
          </a:r>
          <a:r>
            <a:rPr lang="en-US" cap="none" sz="900" b="0" i="1" u="none" baseline="0">
              <a:solidFill>
                <a:srgbClr val="000000"/>
              </a:solidFill>
              <a:latin typeface="Arial"/>
              <a:ea typeface="Arial"/>
              <a:cs typeface="Arial"/>
            </a:rPr>
            <a:t>TIR</a:t>
          </a:r>
          <a:r>
            <a:rPr lang="en-US" cap="none" sz="900" b="0" i="0" u="none" baseline="0">
              <a:solidFill>
                <a:srgbClr val="000000"/>
              </a:solidFill>
              <a:latin typeface="Arial"/>
              <a:ea typeface="Arial"/>
              <a:cs typeface="Arial"/>
            </a:rPr>
            <a:t> del </a:t>
          </a:r>
          <a:r>
            <a:rPr lang="en-US" cap="none" sz="900" b="0" i="1" u="none" baseline="0">
              <a:solidFill>
                <a:srgbClr val="000000"/>
              </a:solidFill>
              <a:latin typeface="Arial"/>
              <a:ea typeface="Arial"/>
              <a:cs typeface="Arial"/>
            </a:rPr>
            <a:t>FCF</a:t>
          </a:r>
          <a:r>
            <a:rPr lang="en-US" cap="none" sz="900" b="0" i="0" u="none" baseline="0">
              <a:solidFill>
                <a:srgbClr val="000000"/>
              </a:solidFill>
              <a:latin typeface="Arial"/>
              <a:ea typeface="Arial"/>
              <a:cs typeface="Arial"/>
            </a:rPr>
            <a:t> (rentabilidad del activo) es mayor que el coste de la deuda.</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 La deuda aumenta la volatilidad de la </a:t>
          </a:r>
          <a:r>
            <a:rPr lang="en-US" cap="none" sz="900" b="0" i="1" u="none" baseline="0">
              <a:solidFill>
                <a:srgbClr val="000000"/>
              </a:solidFill>
              <a:latin typeface="Arial"/>
              <a:ea typeface="Arial"/>
              <a:cs typeface="Arial"/>
            </a:rPr>
            <a:t>TIR</a:t>
          </a:r>
          <a:r>
            <a:rPr lang="en-US" cap="none" sz="900" b="0" i="0" u="none" baseline="0">
              <a:solidFill>
                <a:srgbClr val="000000"/>
              </a:solidFill>
              <a:latin typeface="Arial"/>
              <a:ea typeface="Arial"/>
              <a:cs typeface="Arial"/>
            </a:rPr>
            <a:t> del accionista, es decir el accionista corre más riesgo con el dinero que ha puesto de su bolsillo: en años buenos gana mucho más y en años malos pierde mucho más.</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55</xdr:row>
      <xdr:rowOff>114300</xdr:rowOff>
    </xdr:from>
    <xdr:to>
      <xdr:col>9</xdr:col>
      <xdr:colOff>38100</xdr:colOff>
      <xdr:row>122</xdr:row>
      <xdr:rowOff>28575</xdr:rowOff>
    </xdr:to>
    <xdr:sp>
      <xdr:nvSpPr>
        <xdr:cNvPr id="1" name="1 CuadroTexto"/>
        <xdr:cNvSpPr txBox="1">
          <a:spLocks noChangeArrowheads="1"/>
        </xdr:cNvSpPr>
      </xdr:nvSpPr>
      <xdr:spPr>
        <a:xfrm>
          <a:off x="142875" y="8448675"/>
          <a:ext cx="4943475" cy="10696575"/>
        </a:xfrm>
        <a:prstGeom prst="rect">
          <a:avLst/>
        </a:prstGeom>
        <a:solidFill>
          <a:srgbClr val="FFFFFF"/>
        </a:solidFill>
        <a:ln w="25400"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Comentarios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 Como en cualquier proyecto, calculamos la cuenta de </a:t>
          </a:r>
          <a:r>
            <a:rPr lang="en-US" cap="none" sz="900" b="0" i="1" u="none" baseline="0">
              <a:solidFill>
                <a:srgbClr val="000000"/>
              </a:solidFill>
              <a:latin typeface="Arial"/>
              <a:ea typeface="Arial"/>
              <a:cs typeface="Arial"/>
            </a:rPr>
            <a:t>PyG</a:t>
          </a:r>
          <a:r>
            <a:rPr lang="en-US" cap="none" sz="900" b="0" i="0" u="none" baseline="0">
              <a:solidFill>
                <a:srgbClr val="000000"/>
              </a:solidFill>
              <a:latin typeface="Arial"/>
              <a:ea typeface="Arial"/>
              <a:cs typeface="Arial"/>
            </a:rPr>
            <a:t> y balances de ambas alternativas (compra y renting) y con ellos el </a:t>
          </a:r>
          <a:r>
            <a:rPr lang="en-US" cap="none" sz="900" b="0" i="1" u="none" baseline="0">
              <a:solidFill>
                <a:srgbClr val="000000"/>
              </a:solidFill>
              <a:latin typeface="Arial"/>
              <a:ea typeface="Arial"/>
              <a:cs typeface="Arial"/>
            </a:rPr>
            <a:t>CF</a:t>
          </a:r>
          <a:r>
            <a:rPr lang="en-US" cap="none" sz="900" b="0" i="0" u="none" baseline="0">
              <a:solidFill>
                <a:srgbClr val="000000"/>
              </a:solidFill>
              <a:latin typeface="Arial"/>
              <a:ea typeface="Arial"/>
              <a:cs typeface="Arial"/>
            </a:rPr>
            <a:t> del accionista. En el caso de renting, no existe activo fijo en el balance. En el activo sólo habrá </a:t>
          </a:r>
          <a:r>
            <a:rPr lang="en-US" cap="none" sz="900" b="0" i="1" u="none" baseline="0">
              <a:solidFill>
                <a:srgbClr val="000000"/>
              </a:solidFill>
              <a:latin typeface="Arial"/>
              <a:ea typeface="Arial"/>
              <a:cs typeface="Arial"/>
            </a:rPr>
            <a:t>NOF</a:t>
          </a:r>
          <a:r>
            <a:rPr lang="en-US" cap="none" sz="900" b="0" i="0" u="none" baseline="0">
              <a:solidFill>
                <a:srgbClr val="000000"/>
              </a:solidFill>
              <a:latin typeface="Arial"/>
              <a:ea typeface="Arial"/>
              <a:cs typeface="Arial"/>
            </a:rPr>
            <a:t> y la caja generada, y en el pasivo, los Recursos Propios.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 Si compramos la máquina con este préstamo, estamos de hecho retrasando su pago hasta el año 5. Cuanto mayor sea la </a:t>
          </a:r>
          <a:r>
            <a:rPr lang="en-US" cap="none" sz="900" b="0" i="1" u="none" baseline="0">
              <a:solidFill>
                <a:srgbClr val="000000"/>
              </a:solidFill>
              <a:latin typeface="Arial"/>
              <a:ea typeface="Arial"/>
              <a:cs typeface="Arial"/>
            </a:rPr>
            <a:t>K</a:t>
          </a:r>
          <a:r>
            <a:rPr lang="en-US" cap="none" sz="900" b="0" i="0" u="none" baseline="0">
              <a:solidFill>
                <a:srgbClr val="000000"/>
              </a:solidFill>
              <a:latin typeface="Arial"/>
              <a:ea typeface="Arial"/>
              <a:cs typeface="Arial"/>
            </a:rPr>
            <a:t> que exigimos, más nos interesa pagar tarde y más valor tendrá para nosotros la alternativa de comprar y pagar tarde.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3. En ambas alternativas, compra y renting, el </a:t>
          </a:r>
          <a:r>
            <a:rPr lang="en-US" cap="none" sz="900" b="0" i="1" u="none" baseline="0">
              <a:solidFill>
                <a:srgbClr val="000000"/>
              </a:solidFill>
              <a:latin typeface="Arial"/>
              <a:ea typeface="Arial"/>
              <a:cs typeface="Arial"/>
            </a:rPr>
            <a:t>CF</a:t>
          </a:r>
          <a:r>
            <a:rPr lang="en-US" cap="none" sz="900" b="0" i="0" u="none" baseline="0">
              <a:solidFill>
                <a:srgbClr val="000000"/>
              </a:solidFill>
              <a:latin typeface="Arial"/>
              <a:ea typeface="Arial"/>
              <a:cs typeface="Arial"/>
            </a:rPr>
            <a:t> inicial es cero, y por tanto no se puede calcular la </a:t>
          </a:r>
          <a:r>
            <a:rPr lang="en-US" cap="none" sz="900" b="0" i="1" u="none" baseline="0">
              <a:solidFill>
                <a:srgbClr val="000000"/>
              </a:solidFill>
              <a:latin typeface="Arial"/>
              <a:ea typeface="Arial"/>
              <a:cs typeface="Arial"/>
            </a:rPr>
            <a:t>TIR</a:t>
          </a:r>
          <a:r>
            <a:rPr lang="en-US" cap="none" sz="900" b="0" i="0" u="none" baseline="0">
              <a:solidFill>
                <a:srgbClr val="000000"/>
              </a:solidFill>
              <a:latin typeface="Arial"/>
              <a:ea typeface="Arial"/>
              <a:cs typeface="Arial"/>
            </a:rPr>
            <a:t>. Sólo el </a:t>
          </a:r>
          <a:r>
            <a:rPr lang="en-US" cap="none" sz="900" b="0" i="1" u="none" baseline="0">
              <a:solidFill>
                <a:srgbClr val="000000"/>
              </a:solidFill>
              <a:latin typeface="Arial"/>
              <a:ea typeface="Arial"/>
              <a:cs typeface="Arial"/>
            </a:rPr>
            <a:t>VA</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 Conviene no olvidar que la alternativa renting puede generar un cash flow negativo, el año 1, debido a la inversión en </a:t>
          </a:r>
          <a:r>
            <a:rPr lang="en-US" cap="none" sz="900" b="0" i="1" u="none" baseline="0">
              <a:solidFill>
                <a:srgbClr val="000000"/>
              </a:solidFill>
              <a:latin typeface="Arial"/>
              <a:ea typeface="Arial"/>
              <a:cs typeface="Arial"/>
            </a:rPr>
            <a:t>NOF</a:t>
          </a:r>
          <a:r>
            <a:rPr lang="en-US" cap="none" sz="900" b="0" i="0" u="none" baseline="0">
              <a:solidFill>
                <a:srgbClr val="000000"/>
              </a:solidFill>
              <a:latin typeface="Arial"/>
              <a:ea typeface="Arial"/>
              <a:cs typeface="Arial"/>
            </a:rPr>
            <a:t>. Normalmente se olvida y se piensa que con el renting no hay que invertir nada al inicio.</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5. En el caso del renting el </a:t>
          </a:r>
          <a:r>
            <a:rPr lang="en-US" cap="none" sz="900" b="0" i="1" u="none" baseline="0">
              <a:solidFill>
                <a:srgbClr val="000000"/>
              </a:solidFill>
              <a:latin typeface="Arial"/>
              <a:ea typeface="Arial"/>
              <a:cs typeface="Arial"/>
            </a:rPr>
            <a:t>CFacc</a:t>
          </a:r>
          <a:r>
            <a:rPr lang="en-US" cap="none" sz="900" b="0" i="0" u="none" baseline="0">
              <a:solidFill>
                <a:srgbClr val="000000"/>
              </a:solidFill>
              <a:latin typeface="Arial"/>
              <a:ea typeface="Arial"/>
              <a:cs typeface="Arial"/>
            </a:rPr>
            <a:t> es el beneficio del proyecto más la variación de </a:t>
          </a:r>
          <a:r>
            <a:rPr lang="en-US" cap="none" sz="900" b="0" i="1" u="none" baseline="0">
              <a:solidFill>
                <a:srgbClr val="000000"/>
              </a:solidFill>
              <a:latin typeface="Arial"/>
              <a:ea typeface="Arial"/>
              <a:cs typeface="Arial"/>
            </a:rPr>
            <a:t>NOF</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6. La alternativa compra da mayor valor actual </a:t>
          </a:r>
          <a:r>
            <a:rPr lang="en-US" cap="none" sz="900" b="0" i="1" u="none" baseline="0">
              <a:solidFill>
                <a:srgbClr val="000000"/>
              </a:solidFill>
              <a:latin typeface="Arial"/>
              <a:ea typeface="Arial"/>
              <a:cs typeface="Arial"/>
            </a:rPr>
            <a:t>VA</a:t>
          </a:r>
          <a:r>
            <a:rPr lang="en-US" cap="none" sz="900" b="0" i="0" u="none" baseline="0">
              <a:solidFill>
                <a:srgbClr val="000000"/>
              </a:solidFill>
              <a:latin typeface="Arial"/>
              <a:ea typeface="Arial"/>
              <a:cs typeface="Arial"/>
            </a:rPr>
            <a:t> que la de renting (ver celdas C34 y C40).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7. Un método alternativo de análisis es calcular solo los cash flows asociados a los costes, puesto que los cash flows positivos asociados a los ingresos serán los mismos en ambas alternativas. Con esta metodología sólo  incluimos los cash flows relacionados con costes de adquisición de la máquina vía renting o vía compra con préstamo.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8. La alternativa compra con préstamo supone de hecho no pagar nada hasta el año 5 en que se realiza un pago grande. La alternativa renting supone ir pagando poco a poco desde el primer año. Sale más barato (menor </a:t>
          </a:r>
          <a:r>
            <a:rPr lang="en-US" cap="none" sz="900" b="0" i="1" u="none" baseline="0">
              <a:solidFill>
                <a:srgbClr val="000000"/>
              </a:solidFill>
              <a:latin typeface="Arial"/>
              <a:ea typeface="Arial"/>
              <a:cs typeface="Arial"/>
            </a:rPr>
            <a:t>VA</a:t>
          </a:r>
          <a:r>
            <a:rPr lang="en-US" cap="none" sz="900" b="0" i="0" u="none" baseline="0">
              <a:solidFill>
                <a:srgbClr val="000000"/>
              </a:solidFill>
              <a:latin typeface="Arial"/>
              <a:ea typeface="Arial"/>
              <a:cs typeface="Arial"/>
            </a:rPr>
            <a:t>) la alternativa compra. Y saldría más barato aún si utilizáramos una </a:t>
          </a:r>
          <a:r>
            <a:rPr lang="en-US" cap="none" sz="900" b="0" i="1" u="none" baseline="0">
              <a:solidFill>
                <a:srgbClr val="000000"/>
              </a:solidFill>
              <a:latin typeface="Arial"/>
              <a:ea typeface="Arial"/>
              <a:cs typeface="Arial"/>
            </a:rPr>
            <a:t>K</a:t>
          </a:r>
          <a:r>
            <a:rPr lang="en-US" cap="none" sz="900" b="0" i="0" u="none" baseline="0">
              <a:solidFill>
                <a:srgbClr val="000000"/>
              </a:solidFill>
              <a:latin typeface="Arial"/>
              <a:ea typeface="Arial"/>
              <a:cs typeface="Arial"/>
            </a:rPr>
            <a:t> mayor, puesto que con una </a:t>
          </a:r>
          <a:r>
            <a:rPr lang="en-US" cap="none" sz="900" b="0" i="1" u="none" baseline="0">
              <a:solidFill>
                <a:srgbClr val="000000"/>
              </a:solidFill>
              <a:latin typeface="Arial"/>
              <a:ea typeface="Arial"/>
              <a:cs typeface="Arial"/>
            </a:rPr>
            <a:t>K</a:t>
          </a:r>
          <a:r>
            <a:rPr lang="en-US" cap="none" sz="900" b="0" i="0" u="none" baseline="0">
              <a:solidFill>
                <a:srgbClr val="000000"/>
              </a:solidFill>
              <a:latin typeface="Arial"/>
              <a:ea typeface="Arial"/>
              <a:cs typeface="Arial"/>
            </a:rPr>
            <a:t> mayor, nos interesa pagar cuanto más tarde mejor. Esta metodología me permite calcular cuál es el coste "para mi" de la máquina; en el caso de compra 276 y en el caso de renting 332. Comparado con el precio de la máquina que es 500, nos compensa.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9. El resultado obtenido por ambos métodos de análisis (</a:t>
          </a:r>
          <a:r>
            <a:rPr lang="en-US" cap="none" sz="900" b="0" i="1" u="none" baseline="0">
              <a:solidFill>
                <a:srgbClr val="000000"/>
              </a:solidFill>
              <a:latin typeface="Arial"/>
              <a:ea typeface="Arial"/>
              <a:cs typeface="Arial"/>
            </a:rPr>
            <a:t>CF accionista</a:t>
          </a:r>
          <a:r>
            <a:rPr lang="en-US" cap="none" sz="900" b="0" i="0" u="none" baseline="0">
              <a:solidFill>
                <a:srgbClr val="000000"/>
              </a:solidFill>
              <a:latin typeface="Arial"/>
              <a:ea typeface="Arial"/>
              <a:cs typeface="Arial"/>
            </a:rPr>
            <a:t> o </a:t>
          </a:r>
          <a:r>
            <a:rPr lang="en-US" cap="none" sz="900" b="0" i="1" u="none" baseline="0">
              <a:solidFill>
                <a:srgbClr val="000000"/>
              </a:solidFill>
              <a:latin typeface="Arial"/>
              <a:ea typeface="Arial"/>
              <a:cs typeface="Arial"/>
            </a:rPr>
            <a:t>CF</a:t>
          </a:r>
          <a:r>
            <a:rPr lang="en-US" cap="none" sz="900" b="0" i="0" u="none" baseline="0">
              <a:solidFill>
                <a:srgbClr val="000000"/>
              </a:solidFill>
              <a:latin typeface="Arial"/>
              <a:ea typeface="Arial"/>
              <a:cs typeface="Arial"/>
            </a:rPr>
            <a:t> de costes) tiene que ser necesariamente el mismo. De hecho se puede comprobar que la diferencia de valor es la misma en ambas alternativas, sea cual sea el método de cálculo que se use (ver líneas 54 y 41).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En la mayoría de textos de finanzas se analizan los llamados "proyectos de costes" mirando sólo a los costes, tal como hemos hecho nosotros en las líneas 43 a 54. Es un procedimiento correcto pero peligroso porque: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 Hace perder la perspectiva el negocio pues no se calculan la cuenta de resultados y el balance.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 Fácilmente uno se olvida alguno de los CF relevantes.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 Hay que multiplicar por la tasa impositiva (t) o por (1-t) y esto no es fácil de entender.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Pero como siempre, elija el lector el procedimiento que más le guste o con el que se sienta más cómodo.</a:t>
          </a:r>
          <a:r>
            <a:rPr lang="en-US" cap="none" sz="9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19</xdr:row>
      <xdr:rowOff>142875</xdr:rowOff>
    </xdr:from>
    <xdr:to>
      <xdr:col>5</xdr:col>
      <xdr:colOff>561975</xdr:colOff>
      <xdr:row>46</xdr:row>
      <xdr:rowOff>9525</xdr:rowOff>
    </xdr:to>
    <xdr:sp>
      <xdr:nvSpPr>
        <xdr:cNvPr id="1" name="Text Box 1"/>
        <xdr:cNvSpPr txBox="1">
          <a:spLocks noChangeArrowheads="1"/>
        </xdr:cNvSpPr>
      </xdr:nvSpPr>
      <xdr:spPr>
        <a:xfrm>
          <a:off x="152400" y="3209925"/>
          <a:ext cx="4981575" cy="39814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Arial"/>
              <a:ea typeface="Arial"/>
              <a:cs typeface="Arial"/>
            </a:rPr>
            <a:t>Comentarios</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 En el análisis de riesgos del activo, lo primero es identificar los riesgos, o qué puede ir mal. Los riesgos del FCF sólo pueden venir de variaciones en EBIT, NOF o AF. El segundo paso es ver cuánto pueden cambiar las variables de riesgo y como afectan esos cambios a la TIR de los activos, es decir a la TIR del FCF (antes de impuestos).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 El efecto de las NOF en la rentabilidad el proyecto es mínimo. Una variación de NOF de 8 puntos porcentuales crea o destruye unos 8 mil de valor. El efecto de la inversión inicial en AF sí es relevante, aunque no llega a  hacer el proyecto rentable (por encima del 13% exigido). En general, en proyectos cortos, la inversión inicial tiene mucho peso en la rentabilidad del proyecto; no tanto en los largos.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3. El principal factor de riesgo es la variación de EBIT, debida a la variabilidad de precios. El "driver" del proyecto, en este caso, es el precio. Pequeños incrementos de precio producen elevados incrementos en la rentabilidad del proyecto. Un incremento de precio de 1€ produce 139 de valor.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 El nivel de riesgo del proyecto lo podemos medir por el rango de TIR entre el escenario optimista y el pesimista. En este caso el rango es muy amplio, de +35% a -13%. El proyecto tiene un riesgo considerable.</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37</xdr:row>
      <xdr:rowOff>142875</xdr:rowOff>
    </xdr:from>
    <xdr:to>
      <xdr:col>6</xdr:col>
      <xdr:colOff>676275</xdr:colOff>
      <xdr:row>51</xdr:row>
      <xdr:rowOff>200025</xdr:rowOff>
    </xdr:to>
    <xdr:sp>
      <xdr:nvSpPr>
        <xdr:cNvPr id="1" name="Text Box 1"/>
        <xdr:cNvSpPr txBox="1">
          <a:spLocks noChangeArrowheads="1"/>
        </xdr:cNvSpPr>
      </xdr:nvSpPr>
      <xdr:spPr>
        <a:xfrm>
          <a:off x="95250" y="5905500"/>
          <a:ext cx="4619625" cy="26765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Arial"/>
              <a:ea typeface="Arial"/>
              <a:cs typeface="Arial"/>
            </a:rPr>
            <a:t>Comentarios</a:t>
          </a: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 Hipótesis en negrita y verde.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 El EBITDA es menor, debido a menor margen y mayores gastos generales.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3. No hay amortización ni inversión en activo fijo.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 El año 3 ponemos 0, pues asumimos que vendemos las NOF y el AF.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5. La rentabilidad de la máquina vieja es mucho mayor debido a la ausencia de inversión inicial.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41</xdr:row>
      <xdr:rowOff>0</xdr:rowOff>
    </xdr:from>
    <xdr:to>
      <xdr:col>10</xdr:col>
      <xdr:colOff>0</xdr:colOff>
      <xdr:row>66</xdr:row>
      <xdr:rowOff>47625</xdr:rowOff>
    </xdr:to>
    <xdr:sp>
      <xdr:nvSpPr>
        <xdr:cNvPr id="1" name="Text Box 1"/>
        <xdr:cNvSpPr txBox="1">
          <a:spLocks noChangeArrowheads="1"/>
        </xdr:cNvSpPr>
      </xdr:nvSpPr>
      <xdr:spPr>
        <a:xfrm>
          <a:off x="123825" y="6257925"/>
          <a:ext cx="4743450" cy="48863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Arial"/>
              <a:ea typeface="Arial"/>
              <a:cs typeface="Arial"/>
            </a:rPr>
            <a:t>Comentarios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 Hipótesis en en columna H (en negrita y verde).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 Precio, costes y gastos generales (y por tanto EBITDA) aumentan con la inflación.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3. La inversión en NOF aumenta con la inflación (depende de ventas que aumentan con  inflación).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 El proyecto da una TIR del 9%, pero como la inflación es 10%, la rentabilidad real es de hecho −1%.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5. Ahora apodemos calcular el mismo proyecto con inflación 0% (basta cambiar la celda J7).  Vemos que la TIR es del 5% y como la inflación es 0%, la rentabilidad real es 5%, mayor que en el proyecto con inflación.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Efectos de la inflación en la rentabilidad de un proyecto. Conclusiones más importantes
</a:t>
          </a:r>
          <a:r>
            <a:rPr lang="en-US" cap="none" sz="900" b="0" i="0" u="none" baseline="0">
              <a:solidFill>
                <a:srgbClr val="000000"/>
              </a:solidFill>
              <a:latin typeface="Arial"/>
              <a:ea typeface="Arial"/>
              <a:cs typeface="Arial"/>
            </a:rPr>
            <a:t>a) La inflación incrementa la rentabilidad nominal (TIR) del proyecto (del 5% al 9%).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 El aumento de la TIR debido a la inflación es inferior a la inflación. La rentabilidad real decrece.
</a:t>
          </a:r>
          <a:r>
            <a:rPr lang="en-US" cap="none" sz="900" b="0" i="0" u="none" baseline="0">
              <a:solidFill>
                <a:srgbClr val="000000"/>
              </a:solidFill>
              <a:latin typeface="Arial"/>
              <a:ea typeface="Arial"/>
              <a:cs typeface="Arial"/>
            </a:rPr>
            <a:t>c) Por tanto, la inflación normalmente disminuye la rentabilidad real (destruye valor).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 El efecto negativo de la inflación en el proyecto es mayor cuanto más grande es la inversión en AF y cuando los impuestos son más altos.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 El efecto negativo de la inflación es mayor cuando el proyecto dura pocos años.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46</xdr:row>
      <xdr:rowOff>104775</xdr:rowOff>
    </xdr:from>
    <xdr:to>
      <xdr:col>8</xdr:col>
      <xdr:colOff>123825</xdr:colOff>
      <xdr:row>70</xdr:row>
      <xdr:rowOff>9525</xdr:rowOff>
    </xdr:to>
    <xdr:sp>
      <xdr:nvSpPr>
        <xdr:cNvPr id="1" name="Text Box 1"/>
        <xdr:cNvSpPr txBox="1">
          <a:spLocks noChangeArrowheads="1"/>
        </xdr:cNvSpPr>
      </xdr:nvSpPr>
      <xdr:spPr>
        <a:xfrm>
          <a:off x="123825" y="7134225"/>
          <a:ext cx="4991100" cy="47434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Comentarios</a:t>
          </a: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 Hipótesis en columna H (en negrita y verde).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 Deuda del año anterior por tipo de interés del 4%.</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3. El activo neto será el mismo que en el caso sin deuda. Los recursos propios serán menores, debido a la deuda.</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Debe coincidir con la línea 32.</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5. La rentabilidad del accionista, si se usa deuda, será del 7%. Si la Deuda es 0 (todo se financia con fondos propios) la </a:t>
          </a:r>
          <a:r>
            <a:rPr lang="en-US" cap="none" sz="900" b="0" i="1" u="none" baseline="0">
              <a:solidFill>
                <a:srgbClr val="000000"/>
              </a:solidFill>
              <a:latin typeface="Arial"/>
              <a:ea typeface="Arial"/>
              <a:cs typeface="Arial"/>
            </a:rPr>
            <a:t>TIR</a:t>
          </a:r>
          <a:r>
            <a:rPr lang="en-US" cap="none" sz="900" b="0" i="0" u="none" baseline="0">
              <a:solidFill>
                <a:srgbClr val="000000"/>
              </a:solidFill>
              <a:latin typeface="Arial"/>
              <a:ea typeface="Arial"/>
              <a:cs typeface="Arial"/>
            </a:rPr>
            <a:t> es 4.4%. Para la simulación basta cambiar el nivel de deuda en la celda H27).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6. Cambiar el precio (línea 5) y la cifra de deuda (línea 27) y calcular la </a:t>
          </a:r>
          <a:r>
            <a:rPr lang="en-US" cap="none" sz="900" b="0" i="1" u="none" baseline="0">
              <a:solidFill>
                <a:srgbClr val="000000"/>
              </a:solidFill>
              <a:latin typeface="Arial"/>
              <a:ea typeface="Arial"/>
              <a:cs typeface="Arial"/>
            </a:rPr>
            <a:t>TIR</a:t>
          </a:r>
          <a:r>
            <a:rPr lang="en-US" cap="none" sz="900" b="0" i="0" u="none" baseline="0">
              <a:solidFill>
                <a:srgbClr val="000000"/>
              </a:solidFill>
              <a:latin typeface="Arial"/>
              <a:ea typeface="Arial"/>
              <a:cs typeface="Arial"/>
            </a:rPr>
            <a:t>. Se observa que la </a:t>
          </a:r>
          <a:r>
            <a:rPr lang="en-US" cap="none" sz="900" b="0" i="1" u="none" baseline="0">
              <a:solidFill>
                <a:srgbClr val="000000"/>
              </a:solidFill>
              <a:latin typeface="Arial"/>
              <a:ea typeface="Arial"/>
              <a:cs typeface="Arial"/>
            </a:rPr>
            <a:t>TIR </a:t>
          </a:r>
          <a:r>
            <a:rPr lang="en-US" cap="none" sz="900" b="0" i="0" u="none" baseline="0">
              <a:solidFill>
                <a:srgbClr val="000000"/>
              </a:solidFill>
              <a:latin typeface="Arial"/>
              <a:ea typeface="Arial"/>
              <a:cs typeface="Arial"/>
            </a:rPr>
            <a:t> con deuda aumenta mucho.</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7. Cambiar el precio (línea 5) y la cifra de deuda (línea 27). En el caso con deuda, Excel no te permite calcular la </a:t>
          </a:r>
          <a:r>
            <a:rPr lang="en-US" cap="none" sz="900" b="0" i="1" u="none" baseline="0">
              <a:solidFill>
                <a:srgbClr val="000000"/>
              </a:solidFill>
              <a:latin typeface="Arial"/>
              <a:ea typeface="Arial"/>
              <a:cs typeface="Arial"/>
            </a:rPr>
            <a:t>TIR</a:t>
          </a:r>
          <a:r>
            <a:rPr lang="en-US" cap="none" sz="900" b="0" i="0" u="none" baseline="0">
              <a:solidFill>
                <a:srgbClr val="000000"/>
              </a:solidFill>
              <a:latin typeface="Arial"/>
              <a:ea typeface="Arial"/>
              <a:cs typeface="Arial"/>
            </a:rPr>
            <a:t>. El modo de obtenerla es ir cambiando la tasa de descuento </a:t>
          </a:r>
          <a:r>
            <a:rPr lang="en-US" cap="none" sz="900" b="0" i="1" u="none" baseline="0">
              <a:solidFill>
                <a:srgbClr val="000000"/>
              </a:solidFill>
              <a:latin typeface="Arial"/>
              <a:ea typeface="Arial"/>
              <a:cs typeface="Arial"/>
            </a:rPr>
            <a:t>K </a:t>
          </a:r>
          <a:r>
            <a:rPr lang="en-US" cap="none" sz="900" b="0" i="0" u="none" baseline="0">
              <a:solidFill>
                <a:srgbClr val="000000"/>
              </a:solidFill>
              <a:latin typeface="Arial"/>
              <a:ea typeface="Arial"/>
              <a:cs typeface="Arial"/>
            </a:rPr>
            <a:t> en la celda E40, hasta que el </a:t>
          </a:r>
          <a:r>
            <a:rPr lang="en-US" cap="none" sz="900" b="0" i="1" u="none" baseline="0">
              <a:solidFill>
                <a:srgbClr val="000000"/>
              </a:solidFill>
              <a:latin typeface="Arial"/>
              <a:ea typeface="Arial"/>
              <a:cs typeface="Arial"/>
            </a:rPr>
            <a:t>VAN</a:t>
          </a:r>
          <a:r>
            <a:rPr lang="en-US" cap="none" sz="900" b="0" i="0" u="none" baseline="0">
              <a:solidFill>
                <a:srgbClr val="000000"/>
              </a:solidFill>
              <a:latin typeface="Arial"/>
              <a:ea typeface="Arial"/>
              <a:cs typeface="Arial"/>
            </a:rPr>
            <a:t> de la celda F40 sea 0. El resultado es que la TIR del accionista en el escenario negativo disminuye mucho más con deuda que sin deuda.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Algunas conclusiones: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 La deuda aumenta la rentabilidad del accionista, pero sólo si la </a:t>
          </a:r>
          <a:r>
            <a:rPr lang="en-US" cap="none" sz="900" b="0" i="1" u="none" baseline="0">
              <a:solidFill>
                <a:srgbClr val="000000"/>
              </a:solidFill>
              <a:latin typeface="Arial"/>
              <a:ea typeface="Arial"/>
              <a:cs typeface="Arial"/>
            </a:rPr>
            <a:t>TIR</a:t>
          </a:r>
          <a:r>
            <a:rPr lang="en-US" cap="none" sz="900" b="0" i="0" u="none" baseline="0">
              <a:solidFill>
                <a:srgbClr val="000000"/>
              </a:solidFill>
              <a:latin typeface="Arial"/>
              <a:ea typeface="Arial"/>
              <a:cs typeface="Arial"/>
            </a:rPr>
            <a:t> del </a:t>
          </a:r>
          <a:r>
            <a:rPr lang="en-US" cap="none" sz="900" b="0" i="1" u="none" baseline="0">
              <a:solidFill>
                <a:srgbClr val="000000"/>
              </a:solidFill>
              <a:latin typeface="Arial"/>
              <a:ea typeface="Arial"/>
              <a:cs typeface="Arial"/>
            </a:rPr>
            <a:t>FCF</a:t>
          </a:r>
          <a:r>
            <a:rPr lang="en-US" cap="none" sz="900" b="0" i="0" u="none" baseline="0">
              <a:solidFill>
                <a:srgbClr val="000000"/>
              </a:solidFill>
              <a:latin typeface="Arial"/>
              <a:ea typeface="Arial"/>
              <a:cs typeface="Arial"/>
            </a:rPr>
            <a:t> (rentabilidad del activo) es mayor que el coste de la deuda.</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 La deuda aumenta la volatilidad de la </a:t>
          </a:r>
          <a:r>
            <a:rPr lang="en-US" cap="none" sz="900" b="0" i="1" u="none" baseline="0">
              <a:solidFill>
                <a:srgbClr val="000000"/>
              </a:solidFill>
              <a:latin typeface="Arial"/>
              <a:ea typeface="Arial"/>
              <a:cs typeface="Arial"/>
            </a:rPr>
            <a:t>TIR</a:t>
          </a:r>
          <a:r>
            <a:rPr lang="en-US" cap="none" sz="900" b="0" i="0" u="none" baseline="0">
              <a:solidFill>
                <a:srgbClr val="000000"/>
              </a:solidFill>
              <a:latin typeface="Arial"/>
              <a:ea typeface="Arial"/>
              <a:cs typeface="Arial"/>
            </a:rPr>
            <a:t> del accionista, es decir el accionista corre más riesgo con el dinero que ha puesto de su bolsillo: en años buenos gana mucho más y en años malos pierde mucho más.</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55</xdr:row>
      <xdr:rowOff>114300</xdr:rowOff>
    </xdr:from>
    <xdr:to>
      <xdr:col>9</xdr:col>
      <xdr:colOff>38100</xdr:colOff>
      <xdr:row>122</xdr:row>
      <xdr:rowOff>28575</xdr:rowOff>
    </xdr:to>
    <xdr:sp>
      <xdr:nvSpPr>
        <xdr:cNvPr id="1" name="1 CuadroTexto"/>
        <xdr:cNvSpPr txBox="1">
          <a:spLocks noChangeArrowheads="1"/>
        </xdr:cNvSpPr>
      </xdr:nvSpPr>
      <xdr:spPr>
        <a:xfrm>
          <a:off x="142875" y="8448675"/>
          <a:ext cx="4943475" cy="10696575"/>
        </a:xfrm>
        <a:prstGeom prst="rect">
          <a:avLst/>
        </a:prstGeom>
        <a:solidFill>
          <a:srgbClr val="FFFFFF"/>
        </a:solidFill>
        <a:ln w="25400"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Comentarios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 Como en cualquier proyecto, calculamos la cuenta de </a:t>
          </a:r>
          <a:r>
            <a:rPr lang="en-US" cap="none" sz="900" b="0" i="1" u="none" baseline="0">
              <a:solidFill>
                <a:srgbClr val="000000"/>
              </a:solidFill>
              <a:latin typeface="Arial"/>
              <a:ea typeface="Arial"/>
              <a:cs typeface="Arial"/>
            </a:rPr>
            <a:t>PyG</a:t>
          </a:r>
          <a:r>
            <a:rPr lang="en-US" cap="none" sz="900" b="0" i="0" u="none" baseline="0">
              <a:solidFill>
                <a:srgbClr val="000000"/>
              </a:solidFill>
              <a:latin typeface="Arial"/>
              <a:ea typeface="Arial"/>
              <a:cs typeface="Arial"/>
            </a:rPr>
            <a:t> y balances de ambas alternativas (compra y renting) y con ellos el </a:t>
          </a:r>
          <a:r>
            <a:rPr lang="en-US" cap="none" sz="900" b="0" i="1" u="none" baseline="0">
              <a:solidFill>
                <a:srgbClr val="000000"/>
              </a:solidFill>
              <a:latin typeface="Arial"/>
              <a:ea typeface="Arial"/>
              <a:cs typeface="Arial"/>
            </a:rPr>
            <a:t>CF</a:t>
          </a:r>
          <a:r>
            <a:rPr lang="en-US" cap="none" sz="900" b="0" i="0" u="none" baseline="0">
              <a:solidFill>
                <a:srgbClr val="000000"/>
              </a:solidFill>
              <a:latin typeface="Arial"/>
              <a:ea typeface="Arial"/>
              <a:cs typeface="Arial"/>
            </a:rPr>
            <a:t> del accionista. En el caso de renting, no existe activo fijo en el balance. En el activo sólo habrá </a:t>
          </a:r>
          <a:r>
            <a:rPr lang="en-US" cap="none" sz="900" b="0" i="1" u="none" baseline="0">
              <a:solidFill>
                <a:srgbClr val="000000"/>
              </a:solidFill>
              <a:latin typeface="Arial"/>
              <a:ea typeface="Arial"/>
              <a:cs typeface="Arial"/>
            </a:rPr>
            <a:t>NOF</a:t>
          </a:r>
          <a:r>
            <a:rPr lang="en-US" cap="none" sz="900" b="0" i="0" u="none" baseline="0">
              <a:solidFill>
                <a:srgbClr val="000000"/>
              </a:solidFill>
              <a:latin typeface="Arial"/>
              <a:ea typeface="Arial"/>
              <a:cs typeface="Arial"/>
            </a:rPr>
            <a:t> y la caja generada, y en el pasivo, los Recursos Propios.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 Si compramos la máquina con este préstamo, estamos de hecho retrasando su pago hasta el año 5. Cuanto mayor sea la </a:t>
          </a:r>
          <a:r>
            <a:rPr lang="en-US" cap="none" sz="900" b="0" i="1" u="none" baseline="0">
              <a:solidFill>
                <a:srgbClr val="000000"/>
              </a:solidFill>
              <a:latin typeface="Arial"/>
              <a:ea typeface="Arial"/>
              <a:cs typeface="Arial"/>
            </a:rPr>
            <a:t>K</a:t>
          </a:r>
          <a:r>
            <a:rPr lang="en-US" cap="none" sz="900" b="0" i="0" u="none" baseline="0">
              <a:solidFill>
                <a:srgbClr val="000000"/>
              </a:solidFill>
              <a:latin typeface="Arial"/>
              <a:ea typeface="Arial"/>
              <a:cs typeface="Arial"/>
            </a:rPr>
            <a:t> que exigimos, más nos interesa pagar tarde y más valor tendrá para nosotros la alternativa de comprar y pagar tarde.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3. En ambas alternativas, compra y renting, el </a:t>
          </a:r>
          <a:r>
            <a:rPr lang="en-US" cap="none" sz="900" b="0" i="1" u="none" baseline="0">
              <a:solidFill>
                <a:srgbClr val="000000"/>
              </a:solidFill>
              <a:latin typeface="Arial"/>
              <a:ea typeface="Arial"/>
              <a:cs typeface="Arial"/>
            </a:rPr>
            <a:t>CF</a:t>
          </a:r>
          <a:r>
            <a:rPr lang="en-US" cap="none" sz="900" b="0" i="0" u="none" baseline="0">
              <a:solidFill>
                <a:srgbClr val="000000"/>
              </a:solidFill>
              <a:latin typeface="Arial"/>
              <a:ea typeface="Arial"/>
              <a:cs typeface="Arial"/>
            </a:rPr>
            <a:t> inicial es cero, y por tanto no se puede calcular la </a:t>
          </a:r>
          <a:r>
            <a:rPr lang="en-US" cap="none" sz="900" b="0" i="1" u="none" baseline="0">
              <a:solidFill>
                <a:srgbClr val="000000"/>
              </a:solidFill>
              <a:latin typeface="Arial"/>
              <a:ea typeface="Arial"/>
              <a:cs typeface="Arial"/>
            </a:rPr>
            <a:t>TIR</a:t>
          </a:r>
          <a:r>
            <a:rPr lang="en-US" cap="none" sz="900" b="0" i="0" u="none" baseline="0">
              <a:solidFill>
                <a:srgbClr val="000000"/>
              </a:solidFill>
              <a:latin typeface="Arial"/>
              <a:ea typeface="Arial"/>
              <a:cs typeface="Arial"/>
            </a:rPr>
            <a:t>. Sólo el </a:t>
          </a:r>
          <a:r>
            <a:rPr lang="en-US" cap="none" sz="900" b="0" i="1" u="none" baseline="0">
              <a:solidFill>
                <a:srgbClr val="000000"/>
              </a:solidFill>
              <a:latin typeface="Arial"/>
              <a:ea typeface="Arial"/>
              <a:cs typeface="Arial"/>
            </a:rPr>
            <a:t>VA</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 Conviene no olvidar que la alternativa renting puede generar un cash flow negativo, el año 1, debido a la inversión en </a:t>
          </a:r>
          <a:r>
            <a:rPr lang="en-US" cap="none" sz="900" b="0" i="1" u="none" baseline="0">
              <a:solidFill>
                <a:srgbClr val="000000"/>
              </a:solidFill>
              <a:latin typeface="Arial"/>
              <a:ea typeface="Arial"/>
              <a:cs typeface="Arial"/>
            </a:rPr>
            <a:t>NOF</a:t>
          </a:r>
          <a:r>
            <a:rPr lang="en-US" cap="none" sz="900" b="0" i="0" u="none" baseline="0">
              <a:solidFill>
                <a:srgbClr val="000000"/>
              </a:solidFill>
              <a:latin typeface="Arial"/>
              <a:ea typeface="Arial"/>
              <a:cs typeface="Arial"/>
            </a:rPr>
            <a:t>. Normalmente se olvida y se piensa que con el renting no hay que invertir nada al inicio.</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5. En el caso del renting el </a:t>
          </a:r>
          <a:r>
            <a:rPr lang="en-US" cap="none" sz="900" b="0" i="1" u="none" baseline="0">
              <a:solidFill>
                <a:srgbClr val="000000"/>
              </a:solidFill>
              <a:latin typeface="Arial"/>
              <a:ea typeface="Arial"/>
              <a:cs typeface="Arial"/>
            </a:rPr>
            <a:t>CFacc</a:t>
          </a:r>
          <a:r>
            <a:rPr lang="en-US" cap="none" sz="900" b="0" i="0" u="none" baseline="0">
              <a:solidFill>
                <a:srgbClr val="000000"/>
              </a:solidFill>
              <a:latin typeface="Arial"/>
              <a:ea typeface="Arial"/>
              <a:cs typeface="Arial"/>
            </a:rPr>
            <a:t> es el beneficio del proyecto más la variación de </a:t>
          </a:r>
          <a:r>
            <a:rPr lang="en-US" cap="none" sz="900" b="0" i="1" u="none" baseline="0">
              <a:solidFill>
                <a:srgbClr val="000000"/>
              </a:solidFill>
              <a:latin typeface="Arial"/>
              <a:ea typeface="Arial"/>
              <a:cs typeface="Arial"/>
            </a:rPr>
            <a:t>NOF</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6. La alternativa compra da mayor valor actual </a:t>
          </a:r>
          <a:r>
            <a:rPr lang="en-US" cap="none" sz="900" b="0" i="1" u="none" baseline="0">
              <a:solidFill>
                <a:srgbClr val="000000"/>
              </a:solidFill>
              <a:latin typeface="Arial"/>
              <a:ea typeface="Arial"/>
              <a:cs typeface="Arial"/>
            </a:rPr>
            <a:t>VA</a:t>
          </a:r>
          <a:r>
            <a:rPr lang="en-US" cap="none" sz="900" b="0" i="0" u="none" baseline="0">
              <a:solidFill>
                <a:srgbClr val="000000"/>
              </a:solidFill>
              <a:latin typeface="Arial"/>
              <a:ea typeface="Arial"/>
              <a:cs typeface="Arial"/>
            </a:rPr>
            <a:t> que la de renting (ver celdas C34 y C40).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7. Un método alternativo de análisis es calcular solo los cash flows asociados a los costes, puesto que los cash flows positivos asociados a los ingresos serán los mismos en ambas alternativas. Con esta metodología sólo  incluimos los cash flows relacionados con costes de adquisición de la máquina vía renting o vía compra con préstamo.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8. La alternativa compra con préstamo supone de hecho no pagar nada hasta el año 5 en que se realiza un pago grande. La alternativa renting supone ir pagando poco a poco desde el primer año. Sale más barato (menor </a:t>
          </a:r>
          <a:r>
            <a:rPr lang="en-US" cap="none" sz="900" b="0" i="1" u="none" baseline="0">
              <a:solidFill>
                <a:srgbClr val="000000"/>
              </a:solidFill>
              <a:latin typeface="Arial"/>
              <a:ea typeface="Arial"/>
              <a:cs typeface="Arial"/>
            </a:rPr>
            <a:t>VA</a:t>
          </a:r>
          <a:r>
            <a:rPr lang="en-US" cap="none" sz="900" b="0" i="0" u="none" baseline="0">
              <a:solidFill>
                <a:srgbClr val="000000"/>
              </a:solidFill>
              <a:latin typeface="Arial"/>
              <a:ea typeface="Arial"/>
              <a:cs typeface="Arial"/>
            </a:rPr>
            <a:t>) la alternativa compra. Y saldría más barato aún si utilizáramos una </a:t>
          </a:r>
          <a:r>
            <a:rPr lang="en-US" cap="none" sz="900" b="0" i="1" u="none" baseline="0">
              <a:solidFill>
                <a:srgbClr val="000000"/>
              </a:solidFill>
              <a:latin typeface="Arial"/>
              <a:ea typeface="Arial"/>
              <a:cs typeface="Arial"/>
            </a:rPr>
            <a:t>K</a:t>
          </a:r>
          <a:r>
            <a:rPr lang="en-US" cap="none" sz="900" b="0" i="0" u="none" baseline="0">
              <a:solidFill>
                <a:srgbClr val="000000"/>
              </a:solidFill>
              <a:latin typeface="Arial"/>
              <a:ea typeface="Arial"/>
              <a:cs typeface="Arial"/>
            </a:rPr>
            <a:t> mayor, puesto que con una </a:t>
          </a:r>
          <a:r>
            <a:rPr lang="en-US" cap="none" sz="900" b="0" i="1" u="none" baseline="0">
              <a:solidFill>
                <a:srgbClr val="000000"/>
              </a:solidFill>
              <a:latin typeface="Arial"/>
              <a:ea typeface="Arial"/>
              <a:cs typeface="Arial"/>
            </a:rPr>
            <a:t>K</a:t>
          </a:r>
          <a:r>
            <a:rPr lang="en-US" cap="none" sz="900" b="0" i="0" u="none" baseline="0">
              <a:solidFill>
                <a:srgbClr val="000000"/>
              </a:solidFill>
              <a:latin typeface="Arial"/>
              <a:ea typeface="Arial"/>
              <a:cs typeface="Arial"/>
            </a:rPr>
            <a:t> mayor, nos interesa pagar cuanto más tarde mejor. Esta metodología me permite calcular cuál es el coste "para mi" de la máquina; en el caso de compra 276 y en el caso de renting 332. Comparado con el precio de la máquina que es 500, nos compensa.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9. El resultado obtenido por ambos métodos de análisis (</a:t>
          </a:r>
          <a:r>
            <a:rPr lang="en-US" cap="none" sz="900" b="0" i="1" u="none" baseline="0">
              <a:solidFill>
                <a:srgbClr val="000000"/>
              </a:solidFill>
              <a:latin typeface="Arial"/>
              <a:ea typeface="Arial"/>
              <a:cs typeface="Arial"/>
            </a:rPr>
            <a:t>CF accionista</a:t>
          </a:r>
          <a:r>
            <a:rPr lang="en-US" cap="none" sz="900" b="0" i="0" u="none" baseline="0">
              <a:solidFill>
                <a:srgbClr val="000000"/>
              </a:solidFill>
              <a:latin typeface="Arial"/>
              <a:ea typeface="Arial"/>
              <a:cs typeface="Arial"/>
            </a:rPr>
            <a:t> o </a:t>
          </a:r>
          <a:r>
            <a:rPr lang="en-US" cap="none" sz="900" b="0" i="1" u="none" baseline="0">
              <a:solidFill>
                <a:srgbClr val="000000"/>
              </a:solidFill>
              <a:latin typeface="Arial"/>
              <a:ea typeface="Arial"/>
              <a:cs typeface="Arial"/>
            </a:rPr>
            <a:t>CF</a:t>
          </a:r>
          <a:r>
            <a:rPr lang="en-US" cap="none" sz="900" b="0" i="0" u="none" baseline="0">
              <a:solidFill>
                <a:srgbClr val="000000"/>
              </a:solidFill>
              <a:latin typeface="Arial"/>
              <a:ea typeface="Arial"/>
              <a:cs typeface="Arial"/>
            </a:rPr>
            <a:t> de costes) tiene que ser necesariamente el mismo. De hecho se puede comprobar que la diferencia de valor es la misma en ambas alternativas, sea cual sea el método de cálculo que se use (ver líneas 54 y 41).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En la mayoría de textos de finanzas se analizan los llamados "proyectos de costes" mirando sólo a los costes, tal como hemos hecho nosotros en las líneas 43 a 54. Es un procedimiento correcto pero peligroso porque: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 Hace perder la perspectiva el negocio pues no se calculan la cuenta de resultados y el balance.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 Fácilmente uno se olvida alguno de los CF relevantes.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 Hay que multiplicar por la tasa impositiva (t) o por (1-t) y esto no es fácil de entender.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Pero como siempre, elija el lector el procedimiento que más le guste o con el que se sienta más cómodo.</a:t>
          </a:r>
          <a:r>
            <a:rPr lang="en-US" cap="none" sz="900" b="0" i="0" u="none" baseline="0">
              <a:solidFill>
                <a:srgbClr val="000000"/>
              </a:solidFill>
              <a:latin typeface="Arial"/>
              <a:ea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61</xdr:row>
      <xdr:rowOff>57150</xdr:rowOff>
    </xdr:from>
    <xdr:to>
      <xdr:col>8</xdr:col>
      <xdr:colOff>104775</xdr:colOff>
      <xdr:row>105</xdr:row>
      <xdr:rowOff>85725</xdr:rowOff>
    </xdr:to>
    <xdr:sp>
      <xdr:nvSpPr>
        <xdr:cNvPr id="1" name="Text Box 1"/>
        <xdr:cNvSpPr txBox="1">
          <a:spLocks noChangeArrowheads="1"/>
        </xdr:cNvSpPr>
      </xdr:nvSpPr>
      <xdr:spPr>
        <a:xfrm>
          <a:off x="66675" y="9344025"/>
          <a:ext cx="5029200" cy="8201025"/>
        </a:xfrm>
        <a:prstGeom prst="rect">
          <a:avLst/>
        </a:prstGeom>
        <a:solidFill>
          <a:srgbClr val="FFFFFF"/>
        </a:solidFill>
        <a:ln w="25400"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Arial"/>
              <a:ea typeface="Arial"/>
              <a:cs typeface="Arial"/>
            </a:rPr>
            <a:t>Comentarios</a:t>
          </a:r>
          <a:r>
            <a:rPr lang="en-US" cap="none" sz="12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 Hipótesis en en columna H (en negrita y verde).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 NOF = 20 % de Ventas. El año 3 ponemos 0, pues asumimos que vendemos las NOF.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3. El AF disminuye con la amortización. Año 3 ponemos 0. Asumimos que se vende al valor contable.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 Recursos propios año anterior + beneficio neto del año.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5. Posición de caja en el balance = Financiación total - Activo Neto. Esta caja está disponible para los accionistas.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6. Esto es el CF para el accionista, anual (no acumulado).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7. FCF o CF producido por los activos: EBIT + Variación de AN (sin financiación ni impuestos).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8. Rentabilidad del activo, sin considerar ni financiación ni impuestos. Es un 6%, menor que la K exigida del 13%. No utilizamos decimales, pues tratándose de previsiones, los decimales no aportan nada. El valor de la inversión para mi es de 249 y pago 300; destruyo valor. VAN = -51.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9. FCF = EBITDA + Inversión en AF + Cambio en NOF. Tiene que dar lo mismo que el FCF calculado anteriormente.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10. Los impuestos sólo afectan al EBIT, pero no a la variación de activo neto.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11. Si no hay deuda el FCF después de impuestos = incremento anual de caja (línea 31) = CF accionista.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12. Es la rentabilidad del activo, después de impuestos, y financiado sin deuda.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13. CF accionista = incremento anual de caja en el balance (línea 31).  Es lo que el accionista se puede llevar a casa, una vez pagados impuestos y deuda. E nuestro caso coincide con el FCF después de impuestos, pues el proyecto se financia sin deuda.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14. Es la rentabilidad que obtiene el accionista, teniendo en cuenta los activos en que invierte, el modo de financiarlos y los impuestos que paga. Es un 4,4%, menor que la </a:t>
          </a:r>
          <a:r>
            <a:rPr lang="en-US" cap="none" sz="1100" b="0" i="1" u="none" baseline="0">
              <a:solidFill>
                <a:srgbClr val="000000"/>
              </a:solidFill>
              <a:latin typeface="Arial"/>
              <a:ea typeface="Arial"/>
              <a:cs typeface="Arial"/>
            </a:rPr>
            <a:t>K</a:t>
          </a:r>
          <a:r>
            <a:rPr lang="en-US" cap="none" sz="900" b="0" i="0" u="none" baseline="0">
              <a:solidFill>
                <a:srgbClr val="000000"/>
              </a:solidFill>
              <a:latin typeface="Arial"/>
              <a:ea typeface="Arial"/>
              <a:cs typeface="Arial"/>
            </a:rPr>
            <a:t> exigida del 10%. El valor de la inversión para mi es de 255 y pago 300; destruyo valor. </a:t>
          </a:r>
          <a:r>
            <a:rPr lang="en-US" cap="none" sz="900" b="0" i="1" u="none" baseline="0">
              <a:solidFill>
                <a:srgbClr val="000000"/>
              </a:solidFill>
              <a:latin typeface="Arial"/>
              <a:ea typeface="Arial"/>
              <a:cs typeface="Arial"/>
            </a:rPr>
            <a:t>VAN</a:t>
          </a:r>
          <a:r>
            <a:rPr lang="en-US" cap="none" sz="900" b="0" i="0" u="none" baseline="0">
              <a:solidFill>
                <a:srgbClr val="000000"/>
              </a:solidFill>
              <a:latin typeface="Arial"/>
              <a:ea typeface="Arial"/>
              <a:cs typeface="Arial"/>
            </a:rPr>
            <a:t> = -45.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15. La </a:t>
          </a:r>
          <a:r>
            <a:rPr lang="en-US" cap="none" sz="900" b="0" i="1" u="none" baseline="0">
              <a:solidFill>
                <a:srgbClr val="000000"/>
              </a:solidFill>
              <a:latin typeface="Arial"/>
              <a:ea typeface="Arial"/>
              <a:cs typeface="Arial"/>
            </a:rPr>
            <a:t>TIR</a:t>
          </a:r>
          <a:r>
            <a:rPr lang="en-US" cap="none" sz="900" b="0" i="0" u="none" baseline="0">
              <a:solidFill>
                <a:srgbClr val="000000"/>
              </a:solidFill>
              <a:latin typeface="Arial"/>
              <a:ea typeface="Arial"/>
              <a:cs typeface="Arial"/>
            </a:rPr>
            <a:t> del activo es 6%. El EBITDA/AN nos da una rentabilidad muy superior. La razón es que el EBITDA no está incluyendo la amortización. O en otras palabras, si usamos EBITDA no tenemos en cuenta que la inversión en activo hay que pagarla (amortizarla) año a año.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16. EBIT/AN  es una mejor medición de la rentabilidad del activo, mejor que </a:t>
          </a:r>
          <a:r>
            <a:rPr lang="en-US" cap="none" sz="900" b="0" i="1" u="none" baseline="0">
              <a:solidFill>
                <a:srgbClr val="000000"/>
              </a:solidFill>
              <a:latin typeface="Arial"/>
              <a:ea typeface="Arial"/>
              <a:cs typeface="Arial"/>
            </a:rPr>
            <a:t>EBITDA</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AN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17. La </a:t>
          </a:r>
          <a:r>
            <a:rPr lang="en-US" cap="none" sz="900" b="0" i="1" u="none" baseline="0">
              <a:solidFill>
                <a:srgbClr val="000000"/>
              </a:solidFill>
              <a:latin typeface="Arial"/>
              <a:ea typeface="Arial"/>
              <a:cs typeface="Arial"/>
            </a:rPr>
            <a:t>TIR</a:t>
          </a:r>
          <a:r>
            <a:rPr lang="en-US" cap="none" sz="900" b="0" i="0" u="none" baseline="0">
              <a:solidFill>
                <a:srgbClr val="000000"/>
              </a:solidFill>
              <a:latin typeface="Arial"/>
              <a:ea typeface="Arial"/>
              <a:cs typeface="Arial"/>
            </a:rPr>
            <a:t> del accionista es 4% y el ROE nos da entre 4% y 5%. El ROE es una razonable medición de la rentabilidad del accionista.</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19</xdr:row>
      <xdr:rowOff>142875</xdr:rowOff>
    </xdr:from>
    <xdr:to>
      <xdr:col>5</xdr:col>
      <xdr:colOff>561975</xdr:colOff>
      <xdr:row>46</xdr:row>
      <xdr:rowOff>9525</xdr:rowOff>
    </xdr:to>
    <xdr:sp>
      <xdr:nvSpPr>
        <xdr:cNvPr id="1" name="Text Box 1"/>
        <xdr:cNvSpPr txBox="1">
          <a:spLocks noChangeArrowheads="1"/>
        </xdr:cNvSpPr>
      </xdr:nvSpPr>
      <xdr:spPr>
        <a:xfrm>
          <a:off x="152400" y="3209925"/>
          <a:ext cx="4981575" cy="39814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Arial"/>
              <a:ea typeface="Arial"/>
              <a:cs typeface="Arial"/>
            </a:rPr>
            <a:t>Comentarios</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 En el análisis de riesgos del activo, lo primero es identificar los riesgos, o qué puede ir mal. Los riesgos del FCF sólo pueden venir de variaciones en EBIT, NOF o AF. El segundo paso es ver cuánto pueden cambiar las variables de riesgo y como afectan esos cambios a la TIR de los activos, es decir a la TIR del FCF (antes de impuestos).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 El efecto de las NOF en la rentabilidad el proyecto es mínimo. Una variación de NOF de 8 puntos porcentuales crea o destruye unos 8 mil de valor. El efecto de la inversión inicial en AF sí es relevante, aunque no llega a  hacer el proyecto rentable (por encima del 13% exigido). En general, en proyectos cortos, la inversión inicial tiene mucho peso en la rentabilidad del proyecto; no tanto en los largos.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3. El principal factor de riesgo es la variación de EBIT, debida a la variabilidad de precios. El "driver" del proyecto, en este caso, es el precio. Pequeños incrementos de precio producen elevados incrementos en la rentabilidad del proyecto. Un incremento de precio de 1€ produce 139 de valor.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 El nivel de riesgo del proyecto lo podemos medir por el rango de TIR entre el escenario optimista y el pesimista. En este caso el rango es muy amplio, de +35% a -13%. El proyecto tiene un riesgo considerable.</a:t>
          </a:r>
          <a:r>
            <a:rPr lang="en-US" cap="none" sz="1100" b="0" i="0" u="none" baseline="0">
              <a:solidFill>
                <a:srgbClr val="000000"/>
              </a:solidFill>
              <a:latin typeface="Calibri"/>
              <a:ea typeface="Calibri"/>
              <a:cs typeface="Calibri"/>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37</xdr:row>
      <xdr:rowOff>142875</xdr:rowOff>
    </xdr:from>
    <xdr:to>
      <xdr:col>6</xdr:col>
      <xdr:colOff>676275</xdr:colOff>
      <xdr:row>51</xdr:row>
      <xdr:rowOff>200025</xdr:rowOff>
    </xdr:to>
    <xdr:sp>
      <xdr:nvSpPr>
        <xdr:cNvPr id="1" name="Text Box 1"/>
        <xdr:cNvSpPr txBox="1">
          <a:spLocks noChangeArrowheads="1"/>
        </xdr:cNvSpPr>
      </xdr:nvSpPr>
      <xdr:spPr>
        <a:xfrm>
          <a:off x="95250" y="5905500"/>
          <a:ext cx="4619625" cy="26765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Arial"/>
              <a:ea typeface="Arial"/>
              <a:cs typeface="Arial"/>
            </a:rPr>
            <a:t>Comentarios</a:t>
          </a: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 Hipótesis en negrita y verde.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 El EBITDA es menor, debido a menor margen y mayores gastos generales.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3. No hay amortización ni inversión en activo fijo.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 El año 3 ponemos 0, pues asumimos que vendemos las NOF y el AF.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5. La rentabilidad de la máquina vieja es mucho mayor debido a la ausencia de inversión inicial.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103"/>
  <sheetViews>
    <sheetView view="pageBreakPreview" zoomScale="160" zoomScaleNormal="160" zoomScaleSheetLayoutView="160" zoomScalePageLayoutView="0" workbookViewId="0" topLeftCell="A1">
      <selection activeCell="L12" sqref="L12"/>
    </sheetView>
  </sheetViews>
  <sheetFormatPr defaultColWidth="11.57421875" defaultRowHeight="12.75"/>
  <cols>
    <col min="1" max="1" width="2.57421875" style="63" customWidth="1"/>
    <col min="2" max="2" width="22.8515625" style="2" customWidth="1"/>
    <col min="3" max="3" width="7.140625" style="2" customWidth="1"/>
    <col min="4" max="6" width="8.7109375" style="2" customWidth="1"/>
    <col min="7" max="7" width="7.8515625" style="3" customWidth="1"/>
    <col min="8" max="8" width="8.28125" style="11" customWidth="1"/>
    <col min="9" max="9" width="12.7109375" style="2" customWidth="1"/>
    <col min="10" max="10" width="12.140625" style="2" customWidth="1"/>
    <col min="11" max="12" width="7.57421875" style="2" customWidth="1"/>
    <col min="13" max="16384" width="11.57421875" style="2" customWidth="1"/>
  </cols>
  <sheetData>
    <row r="1" ht="15">
      <c r="D1" s="1" t="s">
        <v>73</v>
      </c>
    </row>
    <row r="3" spans="2:9" ht="12" thickBot="1">
      <c r="B3" s="13" t="s">
        <v>100</v>
      </c>
      <c r="C3" s="14"/>
      <c r="D3" s="15">
        <v>1</v>
      </c>
      <c r="E3" s="15">
        <v>2</v>
      </c>
      <c r="F3" s="15">
        <v>3</v>
      </c>
      <c r="G3" s="90" t="s">
        <v>99</v>
      </c>
      <c r="H3" s="96" t="s">
        <v>4</v>
      </c>
      <c r="I3" s="17"/>
    </row>
    <row r="4" spans="2:10" ht="12">
      <c r="B4" s="2" t="s">
        <v>17</v>
      </c>
      <c r="C4" s="18"/>
      <c r="D4" s="152">
        <f>H4</f>
        <v>60000</v>
      </c>
      <c r="E4" s="20">
        <f>D4</f>
        <v>60000</v>
      </c>
      <c r="F4" s="20">
        <f>E4</f>
        <v>60000</v>
      </c>
      <c r="G4" s="21" t="s">
        <v>11</v>
      </c>
      <c r="H4" s="97">
        <v>60000</v>
      </c>
      <c r="I4" s="17"/>
      <c r="J4" s="17"/>
    </row>
    <row r="5" spans="2:10" ht="12">
      <c r="B5" s="2" t="s">
        <v>18</v>
      </c>
      <c r="C5" s="18"/>
      <c r="D5" s="152">
        <f>H5</f>
        <v>10</v>
      </c>
      <c r="E5" s="20">
        <f>D5*(1+$H$7)</f>
        <v>10</v>
      </c>
      <c r="F5" s="20">
        <f>E5*(1+$H$7)</f>
        <v>10</v>
      </c>
      <c r="G5" s="22"/>
      <c r="H5" s="97">
        <v>10</v>
      </c>
      <c r="I5" s="17"/>
      <c r="J5" s="17"/>
    </row>
    <row r="6" spans="2:10" ht="12">
      <c r="B6" s="2" t="s">
        <v>19</v>
      </c>
      <c r="C6" s="17"/>
      <c r="D6" s="64">
        <f>H6</f>
        <v>8.5</v>
      </c>
      <c r="E6" s="23">
        <f>D6*(1+$H$7)</f>
        <v>8.5</v>
      </c>
      <c r="F6" s="23">
        <f>E6*(1+$H$7)</f>
        <v>8.5</v>
      </c>
      <c r="G6" s="24"/>
      <c r="H6" s="98">
        <v>8.5</v>
      </c>
      <c r="I6" s="17"/>
      <c r="J6" s="17"/>
    </row>
    <row r="7" spans="2:10" ht="12">
      <c r="B7" s="2" t="s">
        <v>76</v>
      </c>
      <c r="C7" s="17"/>
      <c r="D7" s="10"/>
      <c r="E7" s="23"/>
      <c r="F7" s="23"/>
      <c r="G7" s="24"/>
      <c r="H7" s="91">
        <v>0</v>
      </c>
      <c r="I7" s="17"/>
      <c r="J7" s="17"/>
    </row>
    <row r="8" spans="7:8" ht="11.25">
      <c r="G8" s="2"/>
      <c r="H8" s="2"/>
    </row>
    <row r="9" spans="1:8" ht="18.75" customHeight="1" thickBot="1">
      <c r="A9" s="48"/>
      <c r="B9" s="25" t="s">
        <v>101</v>
      </c>
      <c r="C9" s="25"/>
      <c r="D9" s="15">
        <v>1</v>
      </c>
      <c r="E9" s="15">
        <v>2</v>
      </c>
      <c r="F9" s="15">
        <v>3</v>
      </c>
      <c r="G9" s="26"/>
      <c r="H9" s="12"/>
    </row>
    <row r="10" spans="2:8" ht="12">
      <c r="B10" s="2" t="s">
        <v>21</v>
      </c>
      <c r="C10" s="18"/>
      <c r="D10" s="20">
        <f>D4*D5/1000</f>
        <v>600</v>
      </c>
      <c r="E10" s="20">
        <f>E4*E5/1000</f>
        <v>600</v>
      </c>
      <c r="F10" s="20">
        <f>F4*F5/1000</f>
        <v>600</v>
      </c>
      <c r="G10" s="21"/>
      <c r="H10" s="12"/>
    </row>
    <row r="11" spans="2:7" ht="11.25">
      <c r="B11" s="2" t="s">
        <v>22</v>
      </c>
      <c r="C11" s="17"/>
      <c r="D11" s="28">
        <f>D6*D4/1000</f>
        <v>510</v>
      </c>
      <c r="E11" s="28">
        <f>E6*E4/1000</f>
        <v>510</v>
      </c>
      <c r="F11" s="28">
        <f>F6*F4/1000</f>
        <v>510</v>
      </c>
      <c r="G11" s="22"/>
    </row>
    <row r="12" spans="2:7" ht="11.25">
      <c r="B12" s="2" t="s">
        <v>23</v>
      </c>
      <c r="C12" s="18"/>
      <c r="D12" s="20">
        <f>D10-D11</f>
        <v>90</v>
      </c>
      <c r="E12" s="20">
        <f>E10-E11</f>
        <v>90</v>
      </c>
      <c r="F12" s="20">
        <f>F10-F11</f>
        <v>90</v>
      </c>
      <c r="G12" s="22"/>
    </row>
    <row r="13" spans="2:8" ht="12">
      <c r="B13" s="2" t="s">
        <v>24</v>
      </c>
      <c r="C13" s="17"/>
      <c r="D13" s="153">
        <f>H13</f>
        <v>10</v>
      </c>
      <c r="E13" s="33">
        <f>D13</f>
        <v>10</v>
      </c>
      <c r="F13" s="33">
        <f>E13</f>
        <v>10</v>
      </c>
      <c r="G13" s="26"/>
      <c r="H13" s="99">
        <v>10</v>
      </c>
    </row>
    <row r="14" spans="2:9" ht="12">
      <c r="B14" s="31" t="s">
        <v>0</v>
      </c>
      <c r="C14" s="32"/>
      <c r="D14" s="20">
        <f>D12-D13</f>
        <v>80</v>
      </c>
      <c r="E14" s="20">
        <f>E12-E13</f>
        <v>80</v>
      </c>
      <c r="F14" s="20">
        <f>F12-F13</f>
        <v>80</v>
      </c>
      <c r="G14" s="22"/>
      <c r="I14" s="29"/>
    </row>
    <row r="15" spans="2:9" ht="12">
      <c r="B15" s="2" t="s">
        <v>1</v>
      </c>
      <c r="C15" s="17"/>
      <c r="D15" s="33">
        <f>$C24*$H$15</f>
        <v>60</v>
      </c>
      <c r="E15" s="33">
        <f>$C24*$H$15</f>
        <v>60</v>
      </c>
      <c r="F15" s="33">
        <f>$C24*$H$15</f>
        <v>60</v>
      </c>
      <c r="H15" s="91">
        <v>0.2</v>
      </c>
      <c r="I15" s="29"/>
    </row>
    <row r="16" spans="2:9" ht="12">
      <c r="B16" s="10" t="s">
        <v>46</v>
      </c>
      <c r="C16" s="34"/>
      <c r="D16" s="20">
        <f>D14-D15</f>
        <v>20</v>
      </c>
      <c r="E16" s="20">
        <f>E14-E15</f>
        <v>20</v>
      </c>
      <c r="F16" s="20">
        <f>F14-F15</f>
        <v>20</v>
      </c>
      <c r="G16" s="22"/>
      <c r="I16" s="29"/>
    </row>
    <row r="17" spans="2:9" ht="12">
      <c r="B17" s="2" t="s">
        <v>25</v>
      </c>
      <c r="C17" s="17"/>
      <c r="D17" s="35">
        <f>C27*$H$17</f>
        <v>0</v>
      </c>
      <c r="E17" s="35">
        <f>D27*$H$17</f>
        <v>0</v>
      </c>
      <c r="F17" s="35">
        <f>E27*$H$17</f>
        <v>0</v>
      </c>
      <c r="H17" s="91">
        <v>0</v>
      </c>
      <c r="I17" s="29"/>
    </row>
    <row r="18" spans="2:9" ht="11.25">
      <c r="B18" s="2" t="s">
        <v>124</v>
      </c>
      <c r="C18" s="17"/>
      <c r="D18" s="20">
        <f>D16-D17</f>
        <v>20</v>
      </c>
      <c r="E18" s="20">
        <f>E16-E17</f>
        <v>20</v>
      </c>
      <c r="F18" s="20">
        <f>F16-F17</f>
        <v>20</v>
      </c>
      <c r="G18" s="22"/>
      <c r="I18" s="29"/>
    </row>
    <row r="19" spans="2:9" ht="12">
      <c r="B19" s="2" t="s">
        <v>26</v>
      </c>
      <c r="C19" s="17"/>
      <c r="D19" s="35">
        <f>D18*$H$19</f>
        <v>6</v>
      </c>
      <c r="E19" s="35">
        <f>E18*$H$19</f>
        <v>6</v>
      </c>
      <c r="F19" s="35">
        <f>F18*$H$19</f>
        <v>6</v>
      </c>
      <c r="H19" s="91">
        <v>0.3</v>
      </c>
      <c r="I19" s="29"/>
    </row>
    <row r="20" spans="2:9" ht="12">
      <c r="B20" s="10" t="s">
        <v>27</v>
      </c>
      <c r="C20" s="17"/>
      <c r="D20" s="20">
        <f>D18-D19</f>
        <v>14</v>
      </c>
      <c r="E20" s="20">
        <f>E18-E19</f>
        <v>14</v>
      </c>
      <c r="F20" s="20">
        <f>F18-F19</f>
        <v>14</v>
      </c>
      <c r="G20" s="22"/>
      <c r="I20" s="27"/>
    </row>
    <row r="21" spans="2:9" ht="12">
      <c r="B21" s="10"/>
      <c r="C21" s="17"/>
      <c r="D21" s="20"/>
      <c r="E21" s="20"/>
      <c r="F21" s="20"/>
      <c r="G21" s="22"/>
      <c r="I21" s="27"/>
    </row>
    <row r="22" spans="1:8" ht="17.25" customHeight="1" thickBot="1">
      <c r="A22" s="48"/>
      <c r="B22" s="25" t="s">
        <v>28</v>
      </c>
      <c r="C22" s="15">
        <v>0</v>
      </c>
      <c r="D22" s="15">
        <v>1</v>
      </c>
      <c r="E22" s="15">
        <v>2</v>
      </c>
      <c r="F22" s="15">
        <v>3</v>
      </c>
      <c r="G22" s="26"/>
      <c r="H22" s="12"/>
    </row>
    <row r="23" spans="2:9" ht="12">
      <c r="B23" s="17" t="s">
        <v>82</v>
      </c>
      <c r="C23" s="17"/>
      <c r="D23" s="18">
        <f>$H$23*D10</f>
        <v>120</v>
      </c>
      <c r="E23" s="18">
        <f>$H$23*E10</f>
        <v>120</v>
      </c>
      <c r="F23" s="36">
        <v>0</v>
      </c>
      <c r="G23" s="21" t="s">
        <v>12</v>
      </c>
      <c r="H23" s="91">
        <v>0.2</v>
      </c>
      <c r="I23" s="10"/>
    </row>
    <row r="24" spans="2:8" ht="12">
      <c r="B24" s="2" t="s">
        <v>29</v>
      </c>
      <c r="C24" s="150">
        <f>H24</f>
        <v>300</v>
      </c>
      <c r="D24" s="28">
        <f>C24-D15</f>
        <v>240</v>
      </c>
      <c r="E24" s="28">
        <f>D24-E15</f>
        <v>180</v>
      </c>
      <c r="F24" s="37">
        <v>0</v>
      </c>
      <c r="G24" s="21" t="s">
        <v>13</v>
      </c>
      <c r="H24" s="102">
        <v>300</v>
      </c>
    </row>
    <row r="25" spans="2:8" ht="11.25">
      <c r="B25" s="4" t="s">
        <v>44</v>
      </c>
      <c r="C25" s="20">
        <f>C24+C23</f>
        <v>300</v>
      </c>
      <c r="D25" s="20">
        <f>D24+D23</f>
        <v>360</v>
      </c>
      <c r="E25" s="20">
        <f>E24+E23</f>
        <v>300</v>
      </c>
      <c r="F25" s="20">
        <f>F24+F23</f>
        <v>0</v>
      </c>
      <c r="G25" s="22"/>
      <c r="H25" s="100"/>
    </row>
    <row r="26" ht="9" customHeight="1"/>
    <row r="27" spans="2:9" ht="12">
      <c r="B27" s="2" t="s">
        <v>30</v>
      </c>
      <c r="C27" s="149">
        <f>H27</f>
        <v>0</v>
      </c>
      <c r="D27" s="20">
        <f>C27</f>
        <v>0</v>
      </c>
      <c r="E27" s="20">
        <f>D27</f>
        <v>0</v>
      </c>
      <c r="F27" s="20">
        <f>E27</f>
        <v>0</v>
      </c>
      <c r="G27" s="22"/>
      <c r="H27" s="102">
        <v>0</v>
      </c>
      <c r="I27" s="38"/>
    </row>
    <row r="28" spans="2:7" ht="11.25">
      <c r="B28" s="2" t="s">
        <v>31</v>
      </c>
      <c r="C28" s="28">
        <f>C25-C27</f>
        <v>300</v>
      </c>
      <c r="D28" s="28">
        <f>C28+D20</f>
        <v>314</v>
      </c>
      <c r="E28" s="28">
        <f>D28+E20</f>
        <v>328</v>
      </c>
      <c r="F28" s="28">
        <f>E28+F20</f>
        <v>342</v>
      </c>
      <c r="G28" s="21" t="s">
        <v>14</v>
      </c>
    </row>
    <row r="29" spans="2:7" ht="11.25">
      <c r="B29" s="2" t="s">
        <v>52</v>
      </c>
      <c r="C29" s="20">
        <f>C27+C28</f>
        <v>300</v>
      </c>
      <c r="D29" s="20">
        <f>D27+D28</f>
        <v>314</v>
      </c>
      <c r="E29" s="20">
        <f>E27+E28</f>
        <v>328</v>
      </c>
      <c r="F29" s="20">
        <f>F27+F28</f>
        <v>342</v>
      </c>
      <c r="G29" s="22"/>
    </row>
    <row r="30" spans="4:7" ht="11.25">
      <c r="D30" s="20"/>
      <c r="E30" s="20"/>
      <c r="F30" s="20"/>
      <c r="G30" s="22"/>
    </row>
    <row r="31" spans="2:7" ht="11.25">
      <c r="B31" s="2" t="s">
        <v>51</v>
      </c>
      <c r="C31" s="20">
        <f>C29-C25</f>
        <v>0</v>
      </c>
      <c r="D31" s="20">
        <f>D29-D25</f>
        <v>-46</v>
      </c>
      <c r="E31" s="20">
        <f>E29-E25</f>
        <v>28</v>
      </c>
      <c r="F31" s="20">
        <f>F29-F25</f>
        <v>342</v>
      </c>
      <c r="G31" s="21" t="s">
        <v>15</v>
      </c>
    </row>
    <row r="32" spans="2:7" ht="11.25">
      <c r="B32" s="2" t="s">
        <v>54</v>
      </c>
      <c r="D32" s="20">
        <f>D31-C31</f>
        <v>-46</v>
      </c>
      <c r="E32" s="20">
        <f>E31-D31</f>
        <v>74</v>
      </c>
      <c r="F32" s="20">
        <f>F31-E31</f>
        <v>314</v>
      </c>
      <c r="G32" s="21" t="s">
        <v>53</v>
      </c>
    </row>
    <row r="33" spans="4:7" ht="11.25">
      <c r="D33" s="20"/>
      <c r="E33" s="20"/>
      <c r="F33" s="20"/>
      <c r="G33" s="21"/>
    </row>
    <row r="34" spans="1:9" ht="12" thickBot="1">
      <c r="A34" s="48"/>
      <c r="B34" s="13" t="s">
        <v>45</v>
      </c>
      <c r="C34" s="15">
        <v>0</v>
      </c>
      <c r="D34" s="15">
        <v>1</v>
      </c>
      <c r="E34" s="15">
        <v>2</v>
      </c>
      <c r="F34" s="15">
        <v>3</v>
      </c>
      <c r="G34" s="26"/>
      <c r="I34" s="20"/>
    </row>
    <row r="35" spans="2:9" ht="12" thickBot="1">
      <c r="B35" s="17" t="s">
        <v>46</v>
      </c>
      <c r="C35" s="17"/>
      <c r="D35" s="18">
        <f>D16</f>
        <v>20</v>
      </c>
      <c r="E35" s="18">
        <f>E16</f>
        <v>20</v>
      </c>
      <c r="F35" s="18">
        <f>F16</f>
        <v>20</v>
      </c>
      <c r="G35" s="22"/>
      <c r="I35" s="144"/>
    </row>
    <row r="36" spans="2:7" ht="11.25">
      <c r="B36" s="39" t="s">
        <v>61</v>
      </c>
      <c r="C36" s="28">
        <f>-C25</f>
        <v>-300</v>
      </c>
      <c r="D36" s="28">
        <f>C25-D25</f>
        <v>-60</v>
      </c>
      <c r="E36" s="28">
        <f>D25-E25</f>
        <v>60</v>
      </c>
      <c r="F36" s="28">
        <f>E25-F25</f>
        <v>300</v>
      </c>
      <c r="G36" s="40"/>
    </row>
    <row r="37" spans="2:9" ht="12">
      <c r="B37" s="41" t="s">
        <v>47</v>
      </c>
      <c r="C37" s="42">
        <f>SUM(C35:C36)</f>
        <v>-300</v>
      </c>
      <c r="D37" s="42">
        <f>SUM(D35:D36)</f>
        <v>-40</v>
      </c>
      <c r="E37" s="42">
        <f>SUM(E35:E36)</f>
        <v>80</v>
      </c>
      <c r="F37" s="42">
        <f>SUM(F35:F36)</f>
        <v>320</v>
      </c>
      <c r="G37" s="21" t="s">
        <v>55</v>
      </c>
      <c r="H37" s="101"/>
      <c r="I37" s="20"/>
    </row>
    <row r="38" ht="12">
      <c r="H38" s="12"/>
    </row>
    <row r="39" spans="2:10" ht="12">
      <c r="B39" s="43" t="s">
        <v>33</v>
      </c>
      <c r="C39" s="103">
        <f>IRR(C37:F37)</f>
        <v>0.06250478228487855</v>
      </c>
      <c r="D39" s="43" t="s">
        <v>83</v>
      </c>
      <c r="E39" s="69">
        <v>0.13</v>
      </c>
      <c r="F39" s="45">
        <f>NPV(E39,D37:F37)</f>
        <v>249.02955651027074</v>
      </c>
      <c r="G39" s="21" t="s">
        <v>56</v>
      </c>
      <c r="H39" s="2"/>
      <c r="I39" s="46" t="s">
        <v>148</v>
      </c>
      <c r="J39" s="148">
        <f>F39+C37</f>
        <v>-50.97044348972926</v>
      </c>
    </row>
    <row r="40" spans="2:7" ht="12">
      <c r="B40" s="10"/>
      <c r="C40" s="46"/>
      <c r="D40" s="47"/>
      <c r="F40" s="10"/>
      <c r="G40" s="26"/>
    </row>
    <row r="41" spans="1:7" ht="12" thickBot="1">
      <c r="A41" s="48"/>
      <c r="B41" s="25" t="s">
        <v>34</v>
      </c>
      <c r="C41" s="15">
        <v>0</v>
      </c>
      <c r="D41" s="15">
        <v>1</v>
      </c>
      <c r="E41" s="15">
        <v>2</v>
      </c>
      <c r="F41" s="15">
        <v>3</v>
      </c>
      <c r="G41" s="21" t="s">
        <v>57</v>
      </c>
    </row>
    <row r="42" spans="1:7" ht="12">
      <c r="A42" s="48"/>
      <c r="B42" s="39" t="s">
        <v>0</v>
      </c>
      <c r="C42" s="17"/>
      <c r="D42" s="18">
        <f>D14</f>
        <v>80</v>
      </c>
      <c r="E42" s="18">
        <f>E14</f>
        <v>80</v>
      </c>
      <c r="F42" s="18">
        <f>F14</f>
        <v>80</v>
      </c>
      <c r="G42" s="22"/>
    </row>
    <row r="43" spans="2:7" ht="11.25">
      <c r="B43" s="2" t="s">
        <v>32</v>
      </c>
      <c r="D43" s="20">
        <f>C23-D23</f>
        <v>-120</v>
      </c>
      <c r="E43" s="20">
        <f>D23-E23</f>
        <v>0</v>
      </c>
      <c r="F43" s="20">
        <f>E23-F23</f>
        <v>120</v>
      </c>
      <c r="G43" s="22"/>
    </row>
    <row r="44" spans="2:7" ht="11.25">
      <c r="B44" s="5" t="s">
        <v>81</v>
      </c>
      <c r="C44" s="28">
        <f>-C24</f>
        <v>-300</v>
      </c>
      <c r="D44" s="28">
        <v>0</v>
      </c>
      <c r="E44" s="28">
        <v>0</v>
      </c>
      <c r="F44" s="28">
        <v>120</v>
      </c>
      <c r="G44" s="22"/>
    </row>
    <row r="45" spans="2:7" ht="11.25">
      <c r="B45" s="4" t="s">
        <v>47</v>
      </c>
      <c r="C45" s="20">
        <f>SUM(C42:C44)</f>
        <v>-300</v>
      </c>
      <c r="D45" s="20">
        <f>SUM(D42:D44)</f>
        <v>-40</v>
      </c>
      <c r="E45" s="20">
        <f>SUM(E42:E44)</f>
        <v>80</v>
      </c>
      <c r="F45" s="20">
        <f>SUM(F42:F44)</f>
        <v>320</v>
      </c>
      <c r="G45" s="22"/>
    </row>
    <row r="46" spans="2:7" ht="11.25">
      <c r="B46" s="4"/>
      <c r="C46" s="20"/>
      <c r="D46" s="20"/>
      <c r="E46" s="20"/>
      <c r="F46" s="20"/>
      <c r="G46" s="22"/>
    </row>
    <row r="47" spans="1:7" ht="12" thickBot="1">
      <c r="A47" s="48"/>
      <c r="B47" s="25" t="s">
        <v>35</v>
      </c>
      <c r="C47" s="15">
        <v>0</v>
      </c>
      <c r="D47" s="15">
        <v>1</v>
      </c>
      <c r="E47" s="15">
        <v>2</v>
      </c>
      <c r="F47" s="15">
        <v>3</v>
      </c>
      <c r="G47" s="26"/>
    </row>
    <row r="48" spans="1:7" ht="12">
      <c r="A48" s="48"/>
      <c r="B48" s="17" t="s">
        <v>48</v>
      </c>
      <c r="C48" s="18">
        <f>C35*0.7</f>
        <v>0</v>
      </c>
      <c r="D48" s="18">
        <f>D35*0.7</f>
        <v>14</v>
      </c>
      <c r="E48" s="18">
        <f>E35*0.7</f>
        <v>14</v>
      </c>
      <c r="F48" s="18">
        <f>F35*0.7</f>
        <v>14</v>
      </c>
      <c r="G48" s="21" t="s">
        <v>58</v>
      </c>
    </row>
    <row r="49" spans="1:7" ht="12">
      <c r="A49" s="48"/>
      <c r="B49" s="39" t="s">
        <v>63</v>
      </c>
      <c r="C49" s="28">
        <f>C36</f>
        <v>-300</v>
      </c>
      <c r="D49" s="28">
        <f>D36</f>
        <v>-60</v>
      </c>
      <c r="E49" s="28">
        <f>E36</f>
        <v>60</v>
      </c>
      <c r="F49" s="28">
        <f>F36</f>
        <v>300</v>
      </c>
      <c r="G49" s="21"/>
    </row>
    <row r="50" spans="1:7" ht="12">
      <c r="A50" s="48"/>
      <c r="B50" s="41" t="s">
        <v>35</v>
      </c>
      <c r="C50" s="42">
        <f>SUM(C48:C49)</f>
        <v>-300</v>
      </c>
      <c r="D50" s="42">
        <f>SUM(D48:D49)</f>
        <v>-46</v>
      </c>
      <c r="E50" s="42">
        <f>SUM(E48:E49)</f>
        <v>74</v>
      </c>
      <c r="F50" s="42">
        <f>SUM(F48:F49)</f>
        <v>314</v>
      </c>
      <c r="G50" s="21" t="s">
        <v>59</v>
      </c>
    </row>
    <row r="51" spans="3:7" ht="11.25">
      <c r="C51" s="20"/>
      <c r="D51" s="20"/>
      <c r="E51" s="20"/>
      <c r="F51" s="20"/>
      <c r="G51" s="22"/>
    </row>
    <row r="52" spans="2:10" ht="12">
      <c r="B52" s="43" t="s">
        <v>33</v>
      </c>
      <c r="C52" s="103">
        <f>IRR(C50:F50)</f>
        <v>0.04375167062927954</v>
      </c>
      <c r="D52" s="43" t="s">
        <v>83</v>
      </c>
      <c r="E52" s="69">
        <v>0.1</v>
      </c>
      <c r="F52" s="49">
        <f>NPV(E52,D50:F50)</f>
        <v>255.25169045830197</v>
      </c>
      <c r="G52" s="21" t="s">
        <v>62</v>
      </c>
      <c r="I52" s="46" t="s">
        <v>148</v>
      </c>
      <c r="J52" s="148">
        <f>F52+C50</f>
        <v>-44.748309541698035</v>
      </c>
    </row>
    <row r="53" spans="2:7" ht="12">
      <c r="B53" s="43"/>
      <c r="C53" s="50"/>
      <c r="D53" s="43"/>
      <c r="E53" s="44"/>
      <c r="F53" s="51"/>
      <c r="G53" s="21"/>
    </row>
    <row r="54" spans="1:7" ht="12" thickBot="1">
      <c r="A54" s="48"/>
      <c r="B54" s="13" t="s">
        <v>60</v>
      </c>
      <c r="C54" s="15">
        <v>0</v>
      </c>
      <c r="D54" s="15">
        <v>1</v>
      </c>
      <c r="E54" s="15">
        <v>2</v>
      </c>
      <c r="F54" s="15">
        <v>3</v>
      </c>
      <c r="G54" s="26"/>
    </row>
    <row r="55" spans="1:7" ht="12">
      <c r="A55" s="48"/>
      <c r="B55" s="17" t="s">
        <v>27</v>
      </c>
      <c r="D55" s="18">
        <f>D20</f>
        <v>14</v>
      </c>
      <c r="E55" s="18">
        <f>E20</f>
        <v>14</v>
      </c>
      <c r="F55" s="18">
        <f>F20</f>
        <v>14</v>
      </c>
      <c r="G55" s="18"/>
    </row>
    <row r="56" spans="1:7" ht="12">
      <c r="A56" s="48"/>
      <c r="B56" s="39" t="s">
        <v>63</v>
      </c>
      <c r="C56" s="18">
        <f>C36</f>
        <v>-300</v>
      </c>
      <c r="D56" s="18">
        <f>C25-D25</f>
        <v>-60</v>
      </c>
      <c r="E56" s="18">
        <f>D25-E25</f>
        <v>60</v>
      </c>
      <c r="F56" s="18">
        <f>E25-F25</f>
        <v>300</v>
      </c>
      <c r="G56" s="21"/>
    </row>
    <row r="57" spans="1:7" ht="12">
      <c r="A57" s="48"/>
      <c r="B57" s="52" t="s">
        <v>64</v>
      </c>
      <c r="C57" s="28">
        <f>C27</f>
        <v>0</v>
      </c>
      <c r="D57" s="28">
        <f>C27-D27</f>
        <v>0</v>
      </c>
      <c r="E57" s="28">
        <f>D27-E27</f>
        <v>0</v>
      </c>
      <c r="F57" s="28">
        <f>E27-F27</f>
        <v>0</v>
      </c>
      <c r="G57" s="22"/>
    </row>
    <row r="58" spans="1:7" ht="12">
      <c r="A58" s="48"/>
      <c r="B58" s="106" t="s">
        <v>3</v>
      </c>
      <c r="C58" s="42">
        <f>SUM(C55:C57)</f>
        <v>-300</v>
      </c>
      <c r="D58" s="42">
        <f>SUM(D55:D57)</f>
        <v>-46</v>
      </c>
      <c r="E58" s="42">
        <f>SUM(E55:E57)</f>
        <v>74</v>
      </c>
      <c r="F58" s="42">
        <f>SUM(F55:F57)</f>
        <v>314</v>
      </c>
      <c r="G58" s="21" t="s">
        <v>65</v>
      </c>
    </row>
    <row r="59" spans="3:7" ht="11.25">
      <c r="C59" s="20"/>
      <c r="D59" s="20"/>
      <c r="E59" s="20"/>
      <c r="F59" s="20"/>
      <c r="G59" s="22"/>
    </row>
    <row r="60" spans="2:10" ht="12">
      <c r="B60" s="43" t="s">
        <v>33</v>
      </c>
      <c r="C60" s="103">
        <f>IRR(C58:F58)</f>
        <v>0.04375167062927954</v>
      </c>
      <c r="D60" s="43" t="s">
        <v>83</v>
      </c>
      <c r="E60" s="69">
        <v>0.1</v>
      </c>
      <c r="F60" s="53">
        <f>NPV(E60,D58:F58)</f>
        <v>255.25169045830197</v>
      </c>
      <c r="G60" s="21" t="s">
        <v>66</v>
      </c>
      <c r="I60" s="46" t="s">
        <v>148</v>
      </c>
      <c r="J60" s="148">
        <f>F60+C58</f>
        <v>-44.748309541698035</v>
      </c>
    </row>
    <row r="61" spans="2:7" ht="12">
      <c r="B61" s="43"/>
      <c r="C61" s="50"/>
      <c r="D61" s="43"/>
      <c r="E61" s="44"/>
      <c r="F61" s="51"/>
      <c r="G61" s="21"/>
    </row>
    <row r="62" spans="1:8" ht="12">
      <c r="A62" s="48"/>
      <c r="H62" s="12"/>
    </row>
    <row r="64" spans="8:10" ht="11.25">
      <c r="H64" s="71"/>
      <c r="I64" s="17"/>
      <c r="J64" s="17"/>
    </row>
    <row r="65" spans="2:10" ht="12" thickBot="1">
      <c r="B65" s="54" t="s">
        <v>36</v>
      </c>
      <c r="C65" s="26"/>
      <c r="D65" s="15">
        <v>1</v>
      </c>
      <c r="E65" s="15">
        <v>2</v>
      </c>
      <c r="F65" s="15">
        <v>3</v>
      </c>
      <c r="G65" s="26"/>
      <c r="H65" s="74"/>
      <c r="I65" s="56"/>
      <c r="J65" s="17"/>
    </row>
    <row r="66" spans="2:10" ht="11.25">
      <c r="B66" s="2" t="s">
        <v>37</v>
      </c>
      <c r="D66" s="29">
        <f>D14/D25</f>
        <v>0.2222222222222222</v>
      </c>
      <c r="E66" s="29">
        <f>E14/E25</f>
        <v>0.26666666666666666</v>
      </c>
      <c r="F66" s="55" t="s">
        <v>72</v>
      </c>
      <c r="G66" s="21" t="s">
        <v>68</v>
      </c>
      <c r="H66" s="71"/>
      <c r="I66" s="17"/>
      <c r="J66" s="17"/>
    </row>
    <row r="67" spans="2:10" ht="11.25">
      <c r="B67" s="2" t="s">
        <v>67</v>
      </c>
      <c r="D67" s="29">
        <f>D16/D25</f>
        <v>0.05555555555555555</v>
      </c>
      <c r="E67" s="29">
        <f>E16/E25</f>
        <v>0.06666666666666667</v>
      </c>
      <c r="F67" s="55" t="s">
        <v>72</v>
      </c>
      <c r="G67" s="21" t="s">
        <v>69</v>
      </c>
      <c r="H67" s="71"/>
      <c r="I67" s="17"/>
      <c r="J67" s="57"/>
    </row>
    <row r="68" spans="2:7" ht="11.25">
      <c r="B68" s="4" t="s">
        <v>70</v>
      </c>
      <c r="D68" s="29">
        <f>D20/C28</f>
        <v>0.04666666666666667</v>
      </c>
      <c r="E68" s="29">
        <f>E20/D28</f>
        <v>0.044585987261146494</v>
      </c>
      <c r="F68" s="55">
        <f>F20/E28</f>
        <v>0.042682926829268296</v>
      </c>
      <c r="G68" s="21" t="s">
        <v>71</v>
      </c>
    </row>
    <row r="69" ht="12">
      <c r="B69" s="54"/>
    </row>
    <row r="70" ht="16.5" customHeight="1">
      <c r="B70" s="4"/>
    </row>
    <row r="71" ht="16.5" customHeight="1">
      <c r="B71" s="4"/>
    </row>
    <row r="72" ht="16.5" customHeight="1">
      <c r="B72" s="5"/>
    </row>
    <row r="73" ht="16.5" customHeight="1">
      <c r="B73" s="5"/>
    </row>
    <row r="74" ht="16.5" customHeight="1"/>
    <row r="75" ht="16.5" customHeight="1"/>
    <row r="76" ht="16.5" customHeight="1">
      <c r="B76" s="4"/>
    </row>
    <row r="77" ht="16.5" customHeight="1"/>
    <row r="78" ht="16.5" customHeight="1"/>
    <row r="79" ht="16.5" customHeight="1">
      <c r="B79" s="4"/>
    </row>
    <row r="80" ht="16.5" customHeight="1">
      <c r="H80" s="63"/>
    </row>
    <row r="81" spans="2:8" ht="16.5" customHeight="1">
      <c r="B81" s="5"/>
      <c r="H81" s="63"/>
    </row>
    <row r="82" spans="2:8" ht="16.5" customHeight="1">
      <c r="B82" s="4"/>
      <c r="H82" s="63"/>
    </row>
    <row r="83" spans="2:8" ht="16.5" customHeight="1">
      <c r="B83" s="5"/>
      <c r="H83" s="63"/>
    </row>
    <row r="84" spans="2:8" ht="16.5" customHeight="1">
      <c r="B84" s="4"/>
      <c r="H84" s="63"/>
    </row>
    <row r="85" ht="16.5" customHeight="1">
      <c r="B85" s="4"/>
    </row>
    <row r="86" ht="16.5" customHeight="1">
      <c r="B86" s="5"/>
    </row>
    <row r="87" ht="16.5" customHeight="1">
      <c r="B87" s="4"/>
    </row>
    <row r="88" ht="16.5" customHeight="1">
      <c r="B88" s="4"/>
    </row>
    <row r="89" ht="16.5" customHeight="1"/>
    <row r="90" ht="16.5" customHeight="1">
      <c r="B90" s="5"/>
    </row>
    <row r="91" ht="16.5" customHeight="1"/>
    <row r="92" ht="16.5" customHeight="1">
      <c r="B92" s="5"/>
    </row>
    <row r="93" ht="16.5" customHeight="1"/>
    <row r="94" ht="16.5" customHeight="1">
      <c r="B94" s="58"/>
    </row>
    <row r="95" ht="16.5" customHeight="1">
      <c r="B95" s="4"/>
    </row>
    <row r="96" ht="11.25">
      <c r="B96" s="5"/>
    </row>
    <row r="98" ht="11.25">
      <c r="G98" s="2"/>
    </row>
    <row r="99" spans="7:9" ht="12">
      <c r="G99" s="2"/>
      <c r="I99" s="10"/>
    </row>
    <row r="100" ht="12" customHeight="1">
      <c r="B100" s="10" t="s">
        <v>38</v>
      </c>
    </row>
    <row r="101" spans="2:7" ht="12" customHeight="1">
      <c r="B101" s="2" t="s">
        <v>39</v>
      </c>
      <c r="C101" s="10">
        <v>60</v>
      </c>
      <c r="D101" s="2">
        <f aca="true" t="shared" si="0" ref="D101:E103">C101</f>
        <v>60</v>
      </c>
      <c r="E101" s="2">
        <f t="shared" si="0"/>
        <v>60</v>
      </c>
      <c r="F101" s="59" t="s">
        <v>40</v>
      </c>
      <c r="G101" s="60"/>
    </row>
    <row r="102" spans="2:7" ht="12">
      <c r="B102" s="2" t="s">
        <v>41</v>
      </c>
      <c r="C102" s="10">
        <v>10</v>
      </c>
      <c r="D102" s="2">
        <f t="shared" si="0"/>
        <v>10</v>
      </c>
      <c r="E102" s="2">
        <f t="shared" si="0"/>
        <v>10</v>
      </c>
      <c r="F102" s="61">
        <f>(C101+C102*0.85-C103*0.85)/365</f>
        <v>0.1178082191780822</v>
      </c>
      <c r="G102" s="62"/>
    </row>
    <row r="103" spans="2:5" ht="12">
      <c r="B103" s="2" t="s">
        <v>42</v>
      </c>
      <c r="C103" s="10">
        <v>30</v>
      </c>
      <c r="D103" s="2">
        <f t="shared" si="0"/>
        <v>30</v>
      </c>
      <c r="E103" s="2">
        <f t="shared" si="0"/>
        <v>30</v>
      </c>
    </row>
  </sheetData>
  <sheetProtection/>
  <printOptions headings="1" horizontalCentered="1" verticalCentered="1"/>
  <pageMargins left="0.7480314960629921" right="0.35433070866141736" top="0.95" bottom="0.81" header="0" footer="0"/>
  <pageSetup horizontalDpi="200" verticalDpi="200" orientation="portrait" paperSize="9" scale="96" r:id="rId2"/>
  <headerFooter alignWithMargins="0">
    <oddFooter>&amp;CPage &amp;P</oddFooter>
  </headerFooter>
  <rowBreaks count="2" manualBreakCount="2">
    <brk id="40" max="255" man="1"/>
    <brk id="97" max="6" man="1"/>
  </rowBreaks>
  <drawing r:id="rId1"/>
</worksheet>
</file>

<file path=xl/worksheets/sheet10.xml><?xml version="1.0" encoding="utf-8"?>
<worksheet xmlns="http://schemas.openxmlformats.org/spreadsheetml/2006/main" xmlns:r="http://schemas.openxmlformats.org/officeDocument/2006/relationships">
  <dimension ref="A1:J76"/>
  <sheetViews>
    <sheetView view="pageBreakPreview" zoomScale="160" zoomScaleNormal="160" zoomScaleSheetLayoutView="160" zoomScalePageLayoutView="0" workbookViewId="0" topLeftCell="A1">
      <selection activeCell="D2" sqref="D2"/>
    </sheetView>
  </sheetViews>
  <sheetFormatPr defaultColWidth="11.57421875" defaultRowHeight="12.75"/>
  <cols>
    <col min="1" max="1" width="2.57421875" style="63" customWidth="1"/>
    <col min="2" max="2" width="24.7109375" style="2" customWidth="1"/>
    <col min="3" max="3" width="7.140625" style="2" customWidth="1"/>
    <col min="4" max="6" width="8.7109375" style="2" customWidth="1"/>
    <col min="7" max="7" width="10.28125" style="3" customWidth="1"/>
    <col min="8" max="8" width="8.57421875" style="2" customWidth="1"/>
    <col min="9" max="9" width="12.7109375" style="2" customWidth="1"/>
    <col min="10" max="10" width="12.140625" style="2" customWidth="1"/>
    <col min="11" max="12" width="7.57421875" style="2" customWidth="1"/>
    <col min="13" max="16384" width="11.57421875" style="2" customWidth="1"/>
  </cols>
  <sheetData>
    <row r="1" ht="15">
      <c r="D1" s="1" t="s">
        <v>158</v>
      </c>
    </row>
    <row r="3" spans="2:10" ht="12" thickBot="1">
      <c r="B3" s="13" t="s">
        <v>49</v>
      </c>
      <c r="C3" s="14"/>
      <c r="D3" s="15">
        <v>1</v>
      </c>
      <c r="E3" s="15">
        <v>2</v>
      </c>
      <c r="F3" s="15">
        <v>3</v>
      </c>
      <c r="G3" s="90" t="s">
        <v>50</v>
      </c>
      <c r="H3" s="151"/>
      <c r="I3" s="17"/>
      <c r="J3" s="17"/>
    </row>
    <row r="4" spans="2:10" ht="12">
      <c r="B4" s="2" t="s">
        <v>17</v>
      </c>
      <c r="C4" s="18"/>
      <c r="D4" s="65">
        <v>60000</v>
      </c>
      <c r="E4" s="20">
        <f aca="true" t="shared" si="0" ref="E4:F6">D4</f>
        <v>60000</v>
      </c>
      <c r="F4" s="20">
        <f t="shared" si="0"/>
        <v>60000</v>
      </c>
      <c r="G4" s="21" t="s">
        <v>11</v>
      </c>
      <c r="H4" s="16"/>
      <c r="I4" s="17"/>
      <c r="J4" s="17"/>
    </row>
    <row r="5" spans="2:10" ht="12">
      <c r="B5" s="2" t="s">
        <v>18</v>
      </c>
      <c r="C5" s="18"/>
      <c r="D5" s="65">
        <v>10</v>
      </c>
      <c r="E5" s="20">
        <f t="shared" si="0"/>
        <v>10</v>
      </c>
      <c r="F5" s="20">
        <f t="shared" si="0"/>
        <v>10</v>
      </c>
      <c r="G5" s="22"/>
      <c r="H5" s="16"/>
      <c r="I5" s="17"/>
      <c r="J5" s="17"/>
    </row>
    <row r="6" spans="2:10" ht="12">
      <c r="B6" s="2" t="s">
        <v>19</v>
      </c>
      <c r="C6" s="17"/>
      <c r="D6" s="66">
        <v>9.5</v>
      </c>
      <c r="E6" s="23">
        <f t="shared" si="0"/>
        <v>9.5</v>
      </c>
      <c r="F6" s="23">
        <f t="shared" si="0"/>
        <v>9.5</v>
      </c>
      <c r="G6" s="24"/>
      <c r="H6" s="17"/>
      <c r="I6" s="17"/>
      <c r="J6" s="17"/>
    </row>
    <row r="7" spans="3:7" ht="12">
      <c r="C7" s="17"/>
      <c r="D7" s="10"/>
      <c r="E7" s="23"/>
      <c r="F7" s="23"/>
      <c r="G7" s="24"/>
    </row>
    <row r="8" spans="1:8" ht="18.75" customHeight="1" thickBot="1">
      <c r="A8" s="48"/>
      <c r="B8" s="25" t="s">
        <v>20</v>
      </c>
      <c r="C8" s="25"/>
      <c r="D8" s="15">
        <v>1</v>
      </c>
      <c r="E8" s="15">
        <v>2</v>
      </c>
      <c r="F8" s="15">
        <v>3</v>
      </c>
      <c r="G8" s="26"/>
      <c r="H8" s="10"/>
    </row>
    <row r="9" spans="2:9" ht="12">
      <c r="B9" s="2" t="s">
        <v>21</v>
      </c>
      <c r="C9" s="18"/>
      <c r="D9" s="20"/>
      <c r="E9" s="20"/>
      <c r="F9" s="20"/>
      <c r="G9" s="21"/>
      <c r="H9" s="10"/>
      <c r="I9" s="29"/>
    </row>
    <row r="10" spans="2:7" ht="11.25">
      <c r="B10" s="2" t="s">
        <v>22</v>
      </c>
      <c r="C10" s="17"/>
      <c r="D10" s="28"/>
      <c r="E10" s="28"/>
      <c r="F10" s="28"/>
      <c r="G10" s="22"/>
    </row>
    <row r="11" spans="2:9" ht="11.25">
      <c r="B11" s="2" t="s">
        <v>23</v>
      </c>
      <c r="C11" s="18"/>
      <c r="D11" s="20"/>
      <c r="E11" s="20"/>
      <c r="F11" s="20"/>
      <c r="G11" s="22"/>
      <c r="I11" s="29"/>
    </row>
    <row r="12" spans="2:9" ht="12">
      <c r="B12" s="2" t="s">
        <v>24</v>
      </c>
      <c r="C12" s="17"/>
      <c r="D12" s="67">
        <v>20</v>
      </c>
      <c r="E12" s="30">
        <f>D12</f>
        <v>20</v>
      </c>
      <c r="F12" s="30">
        <f>E12</f>
        <v>20</v>
      </c>
      <c r="G12" s="21" t="s">
        <v>12</v>
      </c>
      <c r="H12" s="12"/>
      <c r="I12" s="29"/>
    </row>
    <row r="13" spans="2:7" ht="12">
      <c r="B13" s="31" t="s">
        <v>0</v>
      </c>
      <c r="C13" s="32"/>
      <c r="D13" s="20"/>
      <c r="E13" s="20"/>
      <c r="F13" s="20"/>
      <c r="G13" s="22"/>
    </row>
    <row r="14" spans="2:7" ht="11.25">
      <c r="B14" s="2" t="s">
        <v>1</v>
      </c>
      <c r="C14" s="17"/>
      <c r="D14" s="33"/>
      <c r="E14" s="33"/>
      <c r="F14" s="33"/>
      <c r="G14" s="21" t="s">
        <v>13</v>
      </c>
    </row>
    <row r="15" spans="2:9" ht="12">
      <c r="B15" s="10" t="s">
        <v>46</v>
      </c>
      <c r="C15" s="34"/>
      <c r="D15" s="20"/>
      <c r="E15" s="20"/>
      <c r="F15" s="20"/>
      <c r="G15" s="22"/>
      <c r="I15" s="29"/>
    </row>
    <row r="16" spans="2:9" ht="11.25">
      <c r="B16" s="2" t="s">
        <v>25</v>
      </c>
      <c r="C16" s="17"/>
      <c r="D16" s="35"/>
      <c r="E16" s="33"/>
      <c r="F16" s="33"/>
      <c r="I16" s="29"/>
    </row>
    <row r="17" spans="2:9" ht="11.25">
      <c r="B17" s="2" t="s">
        <v>124</v>
      </c>
      <c r="C17" s="17"/>
      <c r="D17" s="20"/>
      <c r="E17" s="20"/>
      <c r="F17" s="20"/>
      <c r="G17" s="22"/>
      <c r="I17" s="29"/>
    </row>
    <row r="18" spans="2:9" ht="11.25">
      <c r="B18" s="2" t="s">
        <v>26</v>
      </c>
      <c r="C18" s="17"/>
      <c r="D18" s="35"/>
      <c r="E18" s="33"/>
      <c r="F18" s="33"/>
      <c r="I18" s="29"/>
    </row>
    <row r="19" spans="2:9" ht="12">
      <c r="B19" s="10" t="s">
        <v>27</v>
      </c>
      <c r="C19" s="17"/>
      <c r="D19" s="20"/>
      <c r="E19" s="20"/>
      <c r="F19" s="20"/>
      <c r="G19" s="22"/>
      <c r="I19" s="27"/>
    </row>
    <row r="20" spans="2:9" ht="12">
      <c r="B20" s="10"/>
      <c r="C20" s="17"/>
      <c r="D20" s="20"/>
      <c r="E20" s="20"/>
      <c r="F20" s="20"/>
      <c r="G20" s="22"/>
      <c r="I20" s="27"/>
    </row>
    <row r="21" spans="1:8" ht="17.25" customHeight="1" thickBot="1">
      <c r="A21" s="48"/>
      <c r="B21" s="25" t="s">
        <v>28</v>
      </c>
      <c r="C21" s="15">
        <v>0</v>
      </c>
      <c r="D21" s="15">
        <v>1</v>
      </c>
      <c r="E21" s="15">
        <v>2</v>
      </c>
      <c r="F21" s="15">
        <v>3</v>
      </c>
      <c r="G21" s="26"/>
      <c r="H21" s="10"/>
    </row>
    <row r="22" spans="2:9" ht="12">
      <c r="B22" s="17" t="s">
        <v>82</v>
      </c>
      <c r="C22" s="17"/>
      <c r="D22" s="18"/>
      <c r="E22" s="18"/>
      <c r="F22" s="36"/>
      <c r="G22" s="21" t="s">
        <v>14</v>
      </c>
      <c r="H22" s="91">
        <v>0.2</v>
      </c>
      <c r="I22" s="10" t="s">
        <v>96</v>
      </c>
    </row>
    <row r="23" spans="2:7" ht="12">
      <c r="B23" s="2" t="s">
        <v>29</v>
      </c>
      <c r="C23" s="68">
        <v>0</v>
      </c>
      <c r="D23" s="28"/>
      <c r="E23" s="28"/>
      <c r="F23" s="37"/>
      <c r="G23" s="21" t="s">
        <v>13</v>
      </c>
    </row>
    <row r="24" spans="2:8" ht="11.25">
      <c r="B24" s="4" t="s">
        <v>44</v>
      </c>
      <c r="C24" s="20"/>
      <c r="D24" s="20"/>
      <c r="E24" s="20"/>
      <c r="F24" s="20"/>
      <c r="G24" s="22"/>
      <c r="H24" s="27"/>
    </row>
    <row r="25" ht="9" customHeight="1"/>
    <row r="26" spans="2:9" ht="12">
      <c r="B26" s="2" t="s">
        <v>30</v>
      </c>
      <c r="C26" s="10"/>
      <c r="D26" s="20"/>
      <c r="E26" s="20"/>
      <c r="F26" s="20"/>
      <c r="G26" s="22"/>
      <c r="I26" s="38"/>
    </row>
    <row r="27" spans="2:7" ht="11.25">
      <c r="B27" s="2" t="s">
        <v>31</v>
      </c>
      <c r="C27" s="28"/>
      <c r="D27" s="28"/>
      <c r="E27" s="28"/>
      <c r="F27" s="28"/>
      <c r="G27" s="21" t="s">
        <v>14</v>
      </c>
    </row>
    <row r="28" spans="2:7" ht="11.25">
      <c r="B28" s="2" t="s">
        <v>52</v>
      </c>
      <c r="C28" s="20"/>
      <c r="D28" s="20"/>
      <c r="E28" s="20"/>
      <c r="F28" s="20"/>
      <c r="G28" s="22"/>
    </row>
    <row r="29" spans="4:7" ht="11.25">
      <c r="D29" s="20"/>
      <c r="E29" s="20"/>
      <c r="F29" s="20"/>
      <c r="G29" s="22"/>
    </row>
    <row r="30" spans="1:7" ht="12" thickBot="1">
      <c r="A30" s="48"/>
      <c r="B30" s="13" t="s">
        <v>45</v>
      </c>
      <c r="C30" s="15">
        <v>0</v>
      </c>
      <c r="D30" s="15">
        <v>1</v>
      </c>
      <c r="E30" s="15">
        <v>2</v>
      </c>
      <c r="F30" s="15">
        <v>3</v>
      </c>
      <c r="G30" s="26"/>
    </row>
    <row r="31" spans="2:7" ht="11.25">
      <c r="B31" s="17" t="s">
        <v>46</v>
      </c>
      <c r="C31" s="17"/>
      <c r="D31" s="18"/>
      <c r="E31" s="18"/>
      <c r="F31" s="18"/>
      <c r="G31" s="22"/>
    </row>
    <row r="32" spans="2:7" ht="11.25">
      <c r="B32" s="39" t="s">
        <v>61</v>
      </c>
      <c r="C32" s="28"/>
      <c r="D32" s="28"/>
      <c r="E32" s="28"/>
      <c r="F32" s="28"/>
      <c r="G32" s="40"/>
    </row>
    <row r="33" spans="2:9" ht="12">
      <c r="B33" s="41" t="s">
        <v>47</v>
      </c>
      <c r="C33" s="42"/>
      <c r="D33" s="42"/>
      <c r="E33" s="42"/>
      <c r="F33" s="42"/>
      <c r="G33" s="21"/>
      <c r="H33" s="19"/>
      <c r="I33" s="20"/>
    </row>
    <row r="34" ht="12">
      <c r="H34" s="10"/>
    </row>
    <row r="35" spans="2:9" ht="15" customHeight="1">
      <c r="B35" s="43" t="s">
        <v>97</v>
      </c>
      <c r="C35" s="92" t="e">
        <f>IRR(C33:F33)</f>
        <v>#NUM!</v>
      </c>
      <c r="D35" s="43" t="s">
        <v>2</v>
      </c>
      <c r="E35" s="69">
        <v>0.13</v>
      </c>
      <c r="F35" s="45">
        <f>NPV(E35,D33:F33)+C33</f>
        <v>0</v>
      </c>
      <c r="G35" s="21"/>
      <c r="H35" s="94"/>
      <c r="I35" s="95"/>
    </row>
    <row r="36" spans="2:9" ht="15" customHeight="1">
      <c r="B36" s="43" t="s">
        <v>98</v>
      </c>
      <c r="C36" s="92"/>
      <c r="D36" s="43" t="s">
        <v>2</v>
      </c>
      <c r="E36" s="69">
        <v>0.13</v>
      </c>
      <c r="F36" s="45"/>
      <c r="G36" s="21"/>
      <c r="H36" s="145" t="s">
        <v>143</v>
      </c>
      <c r="I36" s="95"/>
    </row>
    <row r="37" spans="2:9" ht="12">
      <c r="B37" s="43"/>
      <c r="C37" s="44"/>
      <c r="D37" s="43"/>
      <c r="E37" s="44"/>
      <c r="F37" s="93"/>
      <c r="G37" s="21"/>
      <c r="H37" s="94"/>
      <c r="I37" s="10"/>
    </row>
    <row r="38" spans="2:7" ht="12">
      <c r="B38" s="10"/>
      <c r="C38" s="46"/>
      <c r="D38" s="47"/>
      <c r="F38" s="10"/>
      <c r="G38" s="26"/>
    </row>
    <row r="39" spans="4:10" ht="11.25">
      <c r="D39" s="29"/>
      <c r="E39" s="29"/>
      <c r="F39" s="55"/>
      <c r="G39" s="21"/>
      <c r="H39" s="17"/>
      <c r="I39" s="17"/>
      <c r="J39" s="17"/>
    </row>
    <row r="40" spans="2:10" ht="11.25">
      <c r="B40" s="3"/>
      <c r="G40" s="21"/>
      <c r="H40" s="17"/>
      <c r="I40" s="17"/>
      <c r="J40" s="57"/>
    </row>
    <row r="41" spans="2:6" ht="11.25">
      <c r="B41" s="3"/>
      <c r="C41" s="17"/>
      <c r="D41" s="17"/>
      <c r="E41" s="17"/>
      <c r="F41" s="17"/>
    </row>
    <row r="42" ht="12">
      <c r="B42" s="26"/>
    </row>
    <row r="43" ht="16.5" customHeight="1">
      <c r="B43" s="137"/>
    </row>
    <row r="44" ht="16.5" customHeight="1">
      <c r="B44" s="137"/>
    </row>
    <row r="45" ht="16.5" customHeight="1">
      <c r="B45" s="5"/>
    </row>
    <row r="46" ht="16.5" customHeight="1">
      <c r="B46" s="5"/>
    </row>
    <row r="47" ht="16.5" customHeight="1"/>
    <row r="48" ht="16.5" customHeight="1"/>
    <row r="49" ht="16.5" customHeight="1">
      <c r="B49" s="4"/>
    </row>
    <row r="50" ht="16.5" customHeight="1"/>
    <row r="51" ht="16.5" customHeight="1"/>
    <row r="52" ht="16.5" customHeight="1">
      <c r="B52" s="4"/>
    </row>
    <row r="53" ht="16.5" customHeight="1">
      <c r="H53" s="64"/>
    </row>
    <row r="54" spans="2:8" ht="16.5" customHeight="1">
      <c r="B54" s="5"/>
      <c r="H54" s="64"/>
    </row>
    <row r="55" spans="2:8" ht="16.5" customHeight="1">
      <c r="B55" s="4"/>
      <c r="H55" s="64"/>
    </row>
    <row r="56" spans="2:8" ht="16.5" customHeight="1">
      <c r="B56" s="5"/>
      <c r="H56" s="64"/>
    </row>
    <row r="57" spans="2:8" ht="16.5" customHeight="1">
      <c r="B57" s="4"/>
      <c r="H57" s="64"/>
    </row>
    <row r="58" ht="16.5" customHeight="1">
      <c r="B58" s="4"/>
    </row>
    <row r="59" ht="16.5" customHeight="1">
      <c r="B59" s="5"/>
    </row>
    <row r="60" ht="16.5" customHeight="1">
      <c r="B60" s="4"/>
    </row>
    <row r="61" ht="16.5" customHeight="1">
      <c r="B61" s="4"/>
    </row>
    <row r="62" ht="16.5" customHeight="1"/>
    <row r="63" ht="16.5" customHeight="1">
      <c r="B63" s="5"/>
    </row>
    <row r="64" ht="16.5" customHeight="1"/>
    <row r="65" ht="16.5" customHeight="1">
      <c r="B65" s="5"/>
    </row>
    <row r="66" ht="16.5" customHeight="1"/>
    <row r="67" ht="16.5" customHeight="1">
      <c r="B67" s="58"/>
    </row>
    <row r="68" ht="16.5" customHeight="1">
      <c r="B68" s="4"/>
    </row>
    <row r="69" ht="11.25">
      <c r="B69" s="5"/>
    </row>
    <row r="71" ht="11.25">
      <c r="G71" s="2"/>
    </row>
    <row r="72" spans="7:9" ht="12">
      <c r="G72" s="2"/>
      <c r="I72" s="10"/>
    </row>
    <row r="73" ht="12" customHeight="1">
      <c r="B73" s="66" t="s">
        <v>38</v>
      </c>
    </row>
    <row r="74" spans="2:7" ht="12" customHeight="1">
      <c r="B74" s="2" t="s">
        <v>39</v>
      </c>
      <c r="C74" s="66">
        <v>90</v>
      </c>
      <c r="D74" s="2">
        <f aca="true" t="shared" si="1" ref="D74:E76">C74</f>
        <v>90</v>
      </c>
      <c r="E74" s="2">
        <f t="shared" si="1"/>
        <v>90</v>
      </c>
      <c r="F74" s="59" t="s">
        <v>40</v>
      </c>
      <c r="G74" s="60"/>
    </row>
    <row r="75" spans="2:7" ht="12">
      <c r="B75" s="2" t="s">
        <v>41</v>
      </c>
      <c r="C75" s="66">
        <v>10</v>
      </c>
      <c r="D75" s="2">
        <f t="shared" si="1"/>
        <v>10</v>
      </c>
      <c r="E75" s="2">
        <f t="shared" si="1"/>
        <v>10</v>
      </c>
      <c r="F75" s="61">
        <f>(C74+C75*0.95-C76*0.95)/365</f>
        <v>0.19452054794520549</v>
      </c>
      <c r="G75" s="62"/>
    </row>
    <row r="76" spans="2:5" ht="12">
      <c r="B76" s="2" t="s">
        <v>42</v>
      </c>
      <c r="C76" s="66">
        <v>30</v>
      </c>
      <c r="D76" s="2">
        <f t="shared" si="1"/>
        <v>30</v>
      </c>
      <c r="E76" s="2">
        <f t="shared" si="1"/>
        <v>30</v>
      </c>
    </row>
  </sheetData>
  <sheetProtection/>
  <printOptions headings="1" horizontalCentered="1" verticalCentered="1"/>
  <pageMargins left="0.7480314960629921" right="0.35433070866141736" top="0.95" bottom="0.81" header="0" footer="0"/>
  <pageSetup horizontalDpi="200" verticalDpi="200" orientation="portrait" paperSize="9" scale="96" r:id="rId2"/>
  <headerFooter alignWithMargins="0">
    <oddFooter>&amp;CPage &amp;P</oddFooter>
  </headerFooter>
  <rowBreaks count="1" manualBreakCount="1">
    <brk id="70" max="6" man="1"/>
  </rowBreaks>
  <drawing r:id="rId1"/>
</worksheet>
</file>

<file path=xl/worksheets/sheet11.xml><?xml version="1.0" encoding="utf-8"?>
<worksheet xmlns="http://schemas.openxmlformats.org/spreadsheetml/2006/main" xmlns:r="http://schemas.openxmlformats.org/officeDocument/2006/relationships">
  <dimension ref="A1:L87"/>
  <sheetViews>
    <sheetView view="pageBreakPreview" zoomScale="160" zoomScaleNormal="160" zoomScaleSheetLayoutView="160" zoomScalePageLayoutView="0" workbookViewId="0" topLeftCell="A1">
      <selection activeCell="E2" sqref="E2"/>
    </sheetView>
  </sheetViews>
  <sheetFormatPr defaultColWidth="11.57421875" defaultRowHeight="12.75"/>
  <cols>
    <col min="1" max="1" width="2.57421875" style="63" customWidth="1"/>
    <col min="2" max="2" width="16.421875" style="2" customWidth="1"/>
    <col min="3" max="3" width="5.8515625" style="2" customWidth="1"/>
    <col min="4" max="8" width="7.28125" style="2" customWidth="1"/>
    <col min="9" max="9" width="4.421875" style="3" customWidth="1"/>
    <col min="10" max="10" width="7.28125" style="11" customWidth="1"/>
    <col min="11" max="11" width="12.7109375" style="2" customWidth="1"/>
    <col min="12" max="12" width="12.140625" style="2" customWidth="1"/>
    <col min="13" max="14" width="7.57421875" style="2" customWidth="1"/>
    <col min="15" max="16384" width="11.57421875" style="2" customWidth="1"/>
  </cols>
  <sheetData>
    <row r="1" ht="15">
      <c r="E1" s="1" t="s">
        <v>159</v>
      </c>
    </row>
    <row r="2" spans="2:10" ht="11.25">
      <c r="B2" s="63"/>
      <c r="C2" s="63"/>
      <c r="D2" s="63"/>
      <c r="E2" s="63"/>
      <c r="F2" s="63"/>
      <c r="G2" s="63"/>
      <c r="H2" s="63"/>
      <c r="I2" s="63"/>
      <c r="J2" s="63"/>
    </row>
    <row r="3" spans="2:12" ht="12" thickBot="1">
      <c r="B3" s="13" t="s">
        <v>150</v>
      </c>
      <c r="C3" s="14"/>
      <c r="D3" s="15">
        <v>1</v>
      </c>
      <c r="E3" s="15">
        <v>2</v>
      </c>
      <c r="F3" s="15">
        <v>3</v>
      </c>
      <c r="G3" s="15">
        <v>4</v>
      </c>
      <c r="H3" s="15">
        <v>5</v>
      </c>
      <c r="I3" s="90" t="s">
        <v>99</v>
      </c>
      <c r="J3" s="96" t="s">
        <v>4</v>
      </c>
      <c r="K3" s="17"/>
      <c r="L3" s="17"/>
    </row>
    <row r="4" spans="2:12" ht="12">
      <c r="B4" s="2" t="s">
        <v>17</v>
      </c>
      <c r="C4" s="18"/>
      <c r="D4" s="152">
        <f>J4</f>
        <v>60000</v>
      </c>
      <c r="E4" s="20"/>
      <c r="F4" s="20"/>
      <c r="G4" s="20"/>
      <c r="H4" s="20"/>
      <c r="I4" s="21" t="s">
        <v>11</v>
      </c>
      <c r="J4" s="97">
        <v>60000</v>
      </c>
      <c r="K4" s="17"/>
      <c r="L4" s="17"/>
    </row>
    <row r="5" spans="2:12" ht="12">
      <c r="B5" s="2" t="s">
        <v>142</v>
      </c>
      <c r="C5" s="18"/>
      <c r="D5" s="152">
        <f>J5</f>
        <v>10</v>
      </c>
      <c r="E5" s="23"/>
      <c r="F5" s="23"/>
      <c r="G5" s="23"/>
      <c r="H5" s="23"/>
      <c r="I5" s="21" t="s">
        <v>12</v>
      </c>
      <c r="J5" s="97">
        <v>10</v>
      </c>
      <c r="K5" s="17"/>
      <c r="L5" s="17"/>
    </row>
    <row r="6" spans="2:12" ht="12">
      <c r="B6" s="2" t="s">
        <v>19</v>
      </c>
      <c r="C6" s="17"/>
      <c r="D6" s="64">
        <f>J6</f>
        <v>8.5</v>
      </c>
      <c r="E6" s="23"/>
      <c r="F6" s="23"/>
      <c r="G6" s="23"/>
      <c r="H6" s="23"/>
      <c r="I6" s="21" t="s">
        <v>12</v>
      </c>
      <c r="J6" s="98">
        <v>8.5</v>
      </c>
      <c r="K6" s="17"/>
      <c r="L6" s="17"/>
    </row>
    <row r="7" spans="2:12" ht="12">
      <c r="B7" s="2" t="s">
        <v>76</v>
      </c>
      <c r="C7" s="17"/>
      <c r="D7" s="10"/>
      <c r="E7" s="29">
        <f>$J7</f>
        <v>0.1</v>
      </c>
      <c r="F7" s="29">
        <f>$J7</f>
        <v>0.1</v>
      </c>
      <c r="G7" s="29">
        <f>$J7</f>
        <v>0.1</v>
      </c>
      <c r="H7" s="29">
        <f>$J7</f>
        <v>0.1</v>
      </c>
      <c r="I7" s="24"/>
      <c r="J7" s="91">
        <v>0.1</v>
      </c>
      <c r="K7" s="17"/>
      <c r="L7" s="17"/>
    </row>
    <row r="8" spans="2:11" ht="11.25">
      <c r="B8" s="63"/>
      <c r="C8" s="63"/>
      <c r="D8" s="63"/>
      <c r="E8" s="63"/>
      <c r="F8" s="63"/>
      <c r="G8" s="63"/>
      <c r="H8" s="63"/>
      <c r="I8" s="63"/>
      <c r="J8" s="63"/>
      <c r="K8" s="17"/>
    </row>
    <row r="9" spans="1:11" ht="18.75" customHeight="1" thickBot="1">
      <c r="A9" s="48"/>
      <c r="B9" s="25" t="s">
        <v>101</v>
      </c>
      <c r="C9" s="25"/>
      <c r="D9" s="15">
        <v>1</v>
      </c>
      <c r="E9" s="15">
        <v>2</v>
      </c>
      <c r="F9" s="15">
        <v>3</v>
      </c>
      <c r="G9" s="15">
        <v>4</v>
      </c>
      <c r="H9" s="15">
        <v>5</v>
      </c>
      <c r="J9" s="12"/>
      <c r="K9" s="17"/>
    </row>
    <row r="10" spans="2:11" ht="12">
      <c r="B10" s="2" t="s">
        <v>21</v>
      </c>
      <c r="C10" s="18"/>
      <c r="D10" s="20"/>
      <c r="E10" s="20"/>
      <c r="F10" s="20"/>
      <c r="G10" s="20"/>
      <c r="H10" s="20"/>
      <c r="I10" s="22"/>
      <c r="J10" s="12"/>
      <c r="K10" s="17"/>
    </row>
    <row r="11" spans="2:11" ht="11.25">
      <c r="B11" s="2" t="s">
        <v>22</v>
      </c>
      <c r="C11" s="143"/>
      <c r="D11" s="28"/>
      <c r="E11" s="28"/>
      <c r="F11" s="28"/>
      <c r="G11" s="28"/>
      <c r="H11" s="28"/>
      <c r="I11" s="22"/>
      <c r="K11" s="17"/>
    </row>
    <row r="12" spans="2:11" ht="11.25">
      <c r="B12" s="2" t="s">
        <v>23</v>
      </c>
      <c r="C12" s="18"/>
      <c r="D12" s="20"/>
      <c r="E12" s="20"/>
      <c r="F12" s="20"/>
      <c r="G12" s="20"/>
      <c r="H12" s="20"/>
      <c r="K12" s="17"/>
    </row>
    <row r="13" spans="2:11" ht="12">
      <c r="B13" s="2" t="s">
        <v>24</v>
      </c>
      <c r="C13" s="17"/>
      <c r="D13" s="153"/>
      <c r="E13" s="28"/>
      <c r="F13" s="28"/>
      <c r="G13" s="28"/>
      <c r="H13" s="28"/>
      <c r="J13" s="99">
        <v>10</v>
      </c>
      <c r="K13" s="17"/>
    </row>
    <row r="14" spans="2:11" ht="12">
      <c r="B14" s="31" t="s">
        <v>0</v>
      </c>
      <c r="C14" s="32"/>
      <c r="D14" s="20"/>
      <c r="E14" s="20"/>
      <c r="F14" s="20"/>
      <c r="G14" s="20"/>
      <c r="H14" s="20"/>
      <c r="I14" s="21" t="s">
        <v>12</v>
      </c>
      <c r="K14" s="17"/>
    </row>
    <row r="15" spans="2:11" ht="11.25">
      <c r="B15" s="2" t="s">
        <v>1</v>
      </c>
      <c r="C15" s="17"/>
      <c r="D15" s="33"/>
      <c r="E15" s="33"/>
      <c r="F15" s="33"/>
      <c r="G15" s="33"/>
      <c r="H15" s="33"/>
      <c r="K15" s="29"/>
    </row>
    <row r="16" spans="2:11" ht="12">
      <c r="B16" s="10" t="s">
        <v>46</v>
      </c>
      <c r="C16" s="34"/>
      <c r="D16" s="20"/>
      <c r="E16" s="20"/>
      <c r="F16" s="20"/>
      <c r="G16" s="20"/>
      <c r="H16" s="20"/>
      <c r="K16" s="29"/>
    </row>
    <row r="17" spans="2:11" ht="11.25">
      <c r="B17" s="2" t="s">
        <v>25</v>
      </c>
      <c r="C17" s="17"/>
      <c r="D17" s="35"/>
      <c r="E17" s="33"/>
      <c r="F17" s="33"/>
      <c r="G17" s="33"/>
      <c r="H17" s="33"/>
      <c r="I17" s="22"/>
      <c r="K17" s="29"/>
    </row>
    <row r="18" spans="2:11" ht="11.25">
      <c r="B18" s="2" t="s">
        <v>124</v>
      </c>
      <c r="C18" s="17"/>
      <c r="D18" s="20"/>
      <c r="E18" s="20"/>
      <c r="F18" s="20"/>
      <c r="G18" s="20"/>
      <c r="H18" s="20"/>
      <c r="K18" s="29"/>
    </row>
    <row r="19" spans="2:11" ht="12">
      <c r="B19" s="2" t="s">
        <v>26</v>
      </c>
      <c r="C19" s="17"/>
      <c r="D19" s="35"/>
      <c r="E19" s="35"/>
      <c r="F19" s="35"/>
      <c r="G19" s="35"/>
      <c r="H19" s="35"/>
      <c r="I19" s="22"/>
      <c r="J19" s="91">
        <v>0.3</v>
      </c>
      <c r="K19" s="29"/>
    </row>
    <row r="20" spans="2:11" ht="12">
      <c r="B20" s="10" t="s">
        <v>27</v>
      </c>
      <c r="C20" s="17"/>
      <c r="D20" s="20"/>
      <c r="E20" s="20"/>
      <c r="F20" s="20"/>
      <c r="G20" s="20"/>
      <c r="H20" s="20"/>
      <c r="I20" s="22"/>
      <c r="K20" s="27"/>
    </row>
    <row r="21" spans="2:11" ht="12">
      <c r="B21" s="10"/>
      <c r="C21" s="17"/>
      <c r="D21" s="20"/>
      <c r="E21" s="20"/>
      <c r="F21" s="20"/>
      <c r="G21" s="20"/>
      <c r="H21" s="20"/>
      <c r="I21" s="26"/>
      <c r="K21" s="27"/>
    </row>
    <row r="22" spans="1:8" ht="17.25" customHeight="1" thickBot="1">
      <c r="A22" s="48"/>
      <c r="B22" s="25" t="s">
        <v>28</v>
      </c>
      <c r="C22" s="15">
        <v>0</v>
      </c>
      <c r="D22" s="15">
        <v>1</v>
      </c>
      <c r="E22" s="15">
        <v>2</v>
      </c>
      <c r="F22" s="15">
        <v>3</v>
      </c>
      <c r="G22" s="15">
        <v>4</v>
      </c>
      <c r="H22" s="15">
        <v>5</v>
      </c>
    </row>
    <row r="23" spans="2:11" ht="12">
      <c r="B23" s="17" t="s">
        <v>82</v>
      </c>
      <c r="C23" s="17"/>
      <c r="D23" s="18"/>
      <c r="E23" s="18"/>
      <c r="F23" s="18"/>
      <c r="G23" s="18"/>
      <c r="H23" s="22"/>
      <c r="I23" s="21" t="s">
        <v>13</v>
      </c>
      <c r="J23" s="91">
        <v>0.2</v>
      </c>
      <c r="K23" s="5"/>
    </row>
    <row r="24" spans="2:10" ht="12">
      <c r="B24" s="2" t="s">
        <v>29</v>
      </c>
      <c r="C24" s="150"/>
      <c r="D24" s="28"/>
      <c r="E24" s="28"/>
      <c r="F24" s="28"/>
      <c r="G24" s="28"/>
      <c r="H24" s="28"/>
      <c r="J24" s="102">
        <v>300</v>
      </c>
    </row>
    <row r="25" spans="2:10" ht="11.25">
      <c r="B25" s="4" t="s">
        <v>44</v>
      </c>
      <c r="C25" s="20"/>
      <c r="D25" s="20"/>
      <c r="E25" s="20"/>
      <c r="F25" s="20"/>
      <c r="G25" s="20"/>
      <c r="H25" s="20"/>
      <c r="J25" s="100"/>
    </row>
    <row r="26" ht="9" customHeight="1"/>
    <row r="27" spans="2:11" ht="12">
      <c r="B27" s="2" t="s">
        <v>30</v>
      </c>
      <c r="C27" s="10"/>
      <c r="D27" s="20"/>
      <c r="E27" s="20"/>
      <c r="F27" s="20"/>
      <c r="G27" s="20"/>
      <c r="H27" s="20"/>
      <c r="K27" s="38"/>
    </row>
    <row r="28" spans="2:8" ht="11.25">
      <c r="B28" s="2" t="s">
        <v>31</v>
      </c>
      <c r="C28" s="28"/>
      <c r="D28" s="28"/>
      <c r="E28" s="28"/>
      <c r="F28" s="28"/>
      <c r="G28" s="28"/>
      <c r="H28" s="28"/>
    </row>
    <row r="29" spans="2:9" ht="11.25">
      <c r="B29" s="2" t="s">
        <v>52</v>
      </c>
      <c r="C29" s="20"/>
      <c r="D29" s="20"/>
      <c r="E29" s="20"/>
      <c r="F29" s="20"/>
      <c r="G29" s="20"/>
      <c r="H29" s="20"/>
      <c r="I29" s="22"/>
    </row>
    <row r="30" spans="4:9" ht="11.25">
      <c r="D30" s="20"/>
      <c r="E30" s="20"/>
      <c r="F30" s="20"/>
      <c r="G30" s="20"/>
      <c r="H30" s="20"/>
      <c r="I30" s="22"/>
    </row>
    <row r="31" spans="1:9" ht="12" thickBot="1">
      <c r="A31" s="48"/>
      <c r="B31" s="146" t="s">
        <v>146</v>
      </c>
      <c r="C31" s="15">
        <v>0</v>
      </c>
      <c r="D31" s="15">
        <v>1</v>
      </c>
      <c r="E31" s="15">
        <v>2</v>
      </c>
      <c r="F31" s="15">
        <v>3</v>
      </c>
      <c r="G31" s="15">
        <v>4</v>
      </c>
      <c r="H31" s="15">
        <v>5</v>
      </c>
      <c r="I31" s="26"/>
    </row>
    <row r="32" spans="2:9" ht="11.25">
      <c r="B32" s="17" t="s">
        <v>144</v>
      </c>
      <c r="C32" s="17"/>
      <c r="D32" s="18"/>
      <c r="E32" s="18"/>
      <c r="F32" s="18"/>
      <c r="G32" s="18"/>
      <c r="H32" s="18"/>
      <c r="I32" s="22"/>
    </row>
    <row r="33" spans="2:9" ht="11.25">
      <c r="B33" s="39" t="s">
        <v>61</v>
      </c>
      <c r="C33" s="18"/>
      <c r="D33" s="18"/>
      <c r="E33" s="18"/>
      <c r="F33" s="18"/>
      <c r="G33" s="18"/>
      <c r="H33" s="18"/>
      <c r="I33" s="40"/>
    </row>
    <row r="34" spans="2:8" ht="11.25">
      <c r="B34" s="2" t="s">
        <v>145</v>
      </c>
      <c r="C34" s="33"/>
      <c r="D34" s="33"/>
      <c r="E34" s="33"/>
      <c r="F34" s="33"/>
      <c r="G34" s="33"/>
      <c r="H34" s="33"/>
    </row>
    <row r="35" spans="2:11" ht="12">
      <c r="B35" s="106" t="s">
        <v>146</v>
      </c>
      <c r="C35" s="42"/>
      <c r="D35" s="42"/>
      <c r="E35" s="42"/>
      <c r="F35" s="42"/>
      <c r="G35" s="42"/>
      <c r="H35" s="42"/>
      <c r="K35" s="20"/>
    </row>
    <row r="36" spans="5:9" ht="11.25">
      <c r="E36" s="27"/>
      <c r="F36" s="27"/>
      <c r="G36" s="27"/>
      <c r="H36" s="27"/>
      <c r="I36" s="27"/>
    </row>
    <row r="37" spans="3:12" ht="12">
      <c r="C37" s="43" t="s">
        <v>102</v>
      </c>
      <c r="D37" s="92"/>
      <c r="E37" s="27"/>
      <c r="F37" s="27"/>
      <c r="G37" s="27"/>
      <c r="H37" s="93"/>
      <c r="I37" s="21" t="s">
        <v>14</v>
      </c>
      <c r="K37" s="147"/>
      <c r="L37" s="95"/>
    </row>
    <row r="38" spans="3:12" ht="12">
      <c r="C38" s="43" t="s">
        <v>123</v>
      </c>
      <c r="D38" s="44"/>
      <c r="E38" s="27"/>
      <c r="F38" s="27"/>
      <c r="G38" s="27"/>
      <c r="I38" s="2"/>
      <c r="K38" s="134"/>
      <c r="L38" s="95"/>
    </row>
    <row r="39" spans="3:11" ht="12">
      <c r="C39" s="43" t="s">
        <v>103</v>
      </c>
      <c r="D39" s="92"/>
      <c r="E39" s="27"/>
      <c r="F39" s="27"/>
      <c r="G39" s="27"/>
      <c r="H39" s="93"/>
      <c r="I39" s="21" t="s">
        <v>15</v>
      </c>
      <c r="K39" s="134"/>
    </row>
    <row r="40" spans="2:12" ht="12">
      <c r="B40" s="43"/>
      <c r="C40" s="135"/>
      <c r="D40" s="29"/>
      <c r="E40" s="29"/>
      <c r="F40" s="55"/>
      <c r="G40" s="55"/>
      <c r="H40" s="55"/>
      <c r="I40" s="21"/>
      <c r="J40" s="71"/>
      <c r="K40" s="17"/>
      <c r="L40" s="17"/>
    </row>
    <row r="41" spans="9:12" ht="12">
      <c r="I41" s="21"/>
      <c r="J41" s="71"/>
      <c r="K41" s="136"/>
      <c r="L41" s="57"/>
    </row>
    <row r="42" spans="2:8" ht="12">
      <c r="B42" s="54"/>
      <c r="C42" s="17"/>
      <c r="D42" s="54"/>
      <c r="E42" s="54"/>
      <c r="F42" s="54"/>
      <c r="G42" s="54"/>
      <c r="H42" s="54"/>
    </row>
    <row r="43" spans="2:8" ht="12">
      <c r="B43" s="26"/>
      <c r="C43" s="17"/>
      <c r="D43" s="18"/>
      <c r="E43" s="18"/>
      <c r="F43" s="18"/>
      <c r="G43" s="18"/>
      <c r="H43" s="18"/>
    </row>
    <row r="44" spans="2:8" ht="12">
      <c r="B44" s="26"/>
      <c r="C44" s="17"/>
      <c r="D44" s="17"/>
      <c r="E44" s="17"/>
      <c r="F44" s="17"/>
      <c r="G44" s="17"/>
      <c r="H44" s="17"/>
    </row>
    <row r="45" spans="2:8" ht="12">
      <c r="B45" s="26"/>
      <c r="C45" s="17"/>
      <c r="D45" s="17"/>
      <c r="E45" s="17"/>
      <c r="F45" s="17"/>
      <c r="G45" s="17"/>
      <c r="H45" s="17"/>
    </row>
    <row r="46" spans="2:11" ht="12">
      <c r="B46" s="26"/>
      <c r="C46" s="17"/>
      <c r="D46" s="18"/>
      <c r="E46" s="18"/>
      <c r="F46" s="18"/>
      <c r="G46" s="18"/>
      <c r="H46" s="18"/>
      <c r="K46" s="5"/>
    </row>
    <row r="47" spans="2:8" ht="12">
      <c r="B47" s="26"/>
      <c r="C47" s="17"/>
      <c r="D47" s="17"/>
      <c r="E47" s="17"/>
      <c r="F47" s="17"/>
      <c r="G47" s="17"/>
      <c r="H47" s="17"/>
    </row>
    <row r="48" spans="2:8" ht="12">
      <c r="B48" s="26"/>
      <c r="C48" s="17"/>
      <c r="D48" s="17"/>
      <c r="E48" s="17"/>
      <c r="F48" s="17"/>
      <c r="G48" s="17"/>
      <c r="H48" s="17"/>
    </row>
    <row r="49" spans="2:8" ht="16.5" customHeight="1">
      <c r="B49" s="26"/>
      <c r="C49" s="18"/>
      <c r="D49" s="18"/>
      <c r="E49" s="18"/>
      <c r="F49" s="18"/>
      <c r="G49" s="18"/>
      <c r="H49" s="18"/>
    </row>
    <row r="50" spans="2:8" ht="16.5" customHeight="1">
      <c r="B50" s="26"/>
      <c r="C50" s="18"/>
      <c r="D50" s="18"/>
      <c r="E50" s="18"/>
      <c r="F50" s="18"/>
      <c r="G50" s="18"/>
      <c r="H50" s="18"/>
    </row>
    <row r="51" spans="2:8" ht="16.5" customHeight="1">
      <c r="B51" s="26"/>
      <c r="C51" s="17"/>
      <c r="D51" s="17"/>
      <c r="E51" s="17"/>
      <c r="F51" s="17"/>
      <c r="G51" s="17"/>
      <c r="H51" s="17"/>
    </row>
    <row r="52" spans="2:8" ht="16.5" customHeight="1">
      <c r="B52" s="26"/>
      <c r="C52" s="18"/>
      <c r="D52" s="18"/>
      <c r="E52" s="18"/>
      <c r="F52" s="18"/>
      <c r="G52" s="18"/>
      <c r="H52" s="18"/>
    </row>
    <row r="53" spans="2:8" ht="16.5" customHeight="1">
      <c r="B53" s="26"/>
      <c r="C53" s="17"/>
      <c r="D53" s="17"/>
      <c r="E53" s="17"/>
      <c r="F53" s="17"/>
      <c r="G53" s="17"/>
      <c r="H53" s="17"/>
    </row>
    <row r="54" spans="2:8" ht="16.5" customHeight="1">
      <c r="B54" s="26"/>
      <c r="C54" s="17"/>
      <c r="D54" s="17"/>
      <c r="E54" s="17"/>
      <c r="F54" s="17"/>
      <c r="G54" s="17"/>
      <c r="H54" s="17"/>
    </row>
    <row r="55" ht="16.5" customHeight="1">
      <c r="B55" s="4"/>
    </row>
    <row r="56" ht="16.5" customHeight="1">
      <c r="B56" s="5"/>
    </row>
    <row r="57" ht="16.5" customHeight="1">
      <c r="B57" s="5"/>
    </row>
    <row r="58" ht="16.5" customHeight="1"/>
    <row r="59" ht="16.5" customHeight="1"/>
    <row r="60" ht="16.5" customHeight="1">
      <c r="B60" s="4"/>
    </row>
    <row r="61" ht="16.5" customHeight="1"/>
    <row r="62" ht="16.5" customHeight="1">
      <c r="K62" s="5"/>
    </row>
    <row r="63" ht="16.5" customHeight="1">
      <c r="B63" s="4"/>
    </row>
    <row r="64" ht="16.5" customHeight="1">
      <c r="J64" s="63"/>
    </row>
    <row r="65" spans="2:10" ht="16.5" customHeight="1">
      <c r="B65" s="5"/>
      <c r="J65" s="63"/>
    </row>
    <row r="66" spans="2:10" ht="16.5" customHeight="1">
      <c r="B66" s="4"/>
      <c r="J66" s="63"/>
    </row>
    <row r="67" spans="2:10" ht="16.5" customHeight="1">
      <c r="B67" s="5"/>
      <c r="J67" s="63"/>
    </row>
    <row r="68" spans="2:10" ht="16.5" customHeight="1">
      <c r="B68" s="4"/>
      <c r="J68" s="63"/>
    </row>
    <row r="69" ht="16.5" customHeight="1">
      <c r="B69" s="4"/>
    </row>
    <row r="70" ht="16.5" customHeight="1">
      <c r="B70" s="5"/>
    </row>
    <row r="71" ht="16.5" customHeight="1">
      <c r="B71" s="4"/>
    </row>
    <row r="72" ht="16.5" customHeight="1">
      <c r="B72" s="4"/>
    </row>
    <row r="73" ht="16.5" customHeight="1"/>
    <row r="74" ht="16.5" customHeight="1">
      <c r="B74" s="5"/>
    </row>
    <row r="75" ht="16.5" customHeight="1"/>
    <row r="76" ht="16.5" customHeight="1">
      <c r="B76" s="5"/>
    </row>
    <row r="77" ht="16.5" customHeight="1"/>
    <row r="78" ht="16.5" customHeight="1">
      <c r="B78" s="58"/>
    </row>
    <row r="79" ht="16.5" customHeight="1">
      <c r="B79" s="4"/>
    </row>
    <row r="80" ht="11.25">
      <c r="B80" s="5"/>
    </row>
    <row r="82" ht="11.25">
      <c r="I82" s="2"/>
    </row>
    <row r="83" spans="9:11" ht="12">
      <c r="I83" s="2"/>
      <c r="K83" s="10"/>
    </row>
    <row r="84" ht="12" customHeight="1">
      <c r="B84" s="10" t="s">
        <v>38</v>
      </c>
    </row>
    <row r="85" spans="2:9" ht="12" customHeight="1">
      <c r="B85" s="2" t="s">
        <v>39</v>
      </c>
      <c r="C85" s="10">
        <v>60</v>
      </c>
      <c r="D85" s="2">
        <f aca="true" t="shared" si="0" ref="D85:E87">C85</f>
        <v>60</v>
      </c>
      <c r="E85" s="2">
        <f t="shared" si="0"/>
        <v>60</v>
      </c>
      <c r="F85" s="59" t="s">
        <v>40</v>
      </c>
      <c r="G85" s="59"/>
      <c r="H85" s="59"/>
      <c r="I85" s="60"/>
    </row>
    <row r="86" spans="2:9" ht="12">
      <c r="B86" s="2" t="s">
        <v>41</v>
      </c>
      <c r="C86" s="10">
        <v>10</v>
      </c>
      <c r="D86" s="2">
        <f t="shared" si="0"/>
        <v>10</v>
      </c>
      <c r="E86" s="2">
        <f t="shared" si="0"/>
        <v>10</v>
      </c>
      <c r="F86" s="61">
        <f>(C85+C86*0.85-C87*0.85)/365</f>
        <v>0.1178082191780822</v>
      </c>
      <c r="G86" s="61"/>
      <c r="H86" s="61"/>
      <c r="I86" s="62"/>
    </row>
    <row r="87" spans="2:5" ht="12">
      <c r="B87" s="2" t="s">
        <v>42</v>
      </c>
      <c r="C87" s="10">
        <v>30</v>
      </c>
      <c r="D87" s="2">
        <f t="shared" si="0"/>
        <v>30</v>
      </c>
      <c r="E87" s="2">
        <f t="shared" si="0"/>
        <v>30</v>
      </c>
    </row>
  </sheetData>
  <sheetProtection/>
  <printOptions headings="1" horizontalCentered="1" verticalCentered="1"/>
  <pageMargins left="0.7480314960629921" right="0.35433070866141736" top="0.95" bottom="0.81" header="0" footer="0"/>
  <pageSetup horizontalDpi="200" verticalDpi="200" orientation="portrait" paperSize="9" scale="96" r:id="rId2"/>
  <headerFooter alignWithMargins="0">
    <oddFooter>&amp;CPage &amp;P</oddFooter>
  </headerFooter>
  <rowBreaks count="1" manualBreakCount="1">
    <brk id="81" max="6" man="1"/>
  </rowBreaks>
  <drawing r:id="rId1"/>
</worksheet>
</file>

<file path=xl/worksheets/sheet12.xml><?xml version="1.0" encoding="utf-8"?>
<worksheet xmlns="http://schemas.openxmlformats.org/spreadsheetml/2006/main" xmlns:r="http://schemas.openxmlformats.org/officeDocument/2006/relationships">
  <dimension ref="A1:J83"/>
  <sheetViews>
    <sheetView view="pageBreakPreview" zoomScale="160" zoomScaleNormal="175" zoomScaleSheetLayoutView="160" zoomScalePageLayoutView="0" workbookViewId="0" topLeftCell="A1">
      <selection activeCell="D2" sqref="D2"/>
    </sheetView>
  </sheetViews>
  <sheetFormatPr defaultColWidth="11.57421875" defaultRowHeight="12.75"/>
  <cols>
    <col min="1" max="1" width="2.57421875" style="63" customWidth="1"/>
    <col min="2" max="2" width="22.8515625" style="2" customWidth="1"/>
    <col min="3" max="3" width="7.140625" style="2" customWidth="1"/>
    <col min="4" max="6" width="8.7109375" style="2" customWidth="1"/>
    <col min="7" max="7" width="7.8515625" style="3" customWidth="1"/>
    <col min="8" max="8" width="8.28125" style="11" customWidth="1"/>
    <col min="9" max="9" width="12.7109375" style="2" customWidth="1"/>
    <col min="10" max="10" width="12.140625" style="2" customWidth="1"/>
    <col min="11" max="12" width="7.57421875" style="2" customWidth="1"/>
    <col min="13" max="16384" width="11.57421875" style="2" customWidth="1"/>
  </cols>
  <sheetData>
    <row r="1" ht="15">
      <c r="D1" s="1" t="s">
        <v>160</v>
      </c>
    </row>
    <row r="3" spans="2:10" ht="12" thickBot="1">
      <c r="B3" s="13" t="s">
        <v>100</v>
      </c>
      <c r="C3" s="14"/>
      <c r="D3" s="15">
        <v>1</v>
      </c>
      <c r="E3" s="15">
        <v>2</v>
      </c>
      <c r="F3" s="15">
        <v>3</v>
      </c>
      <c r="G3" s="90" t="s">
        <v>99</v>
      </c>
      <c r="H3" s="96" t="s">
        <v>4</v>
      </c>
      <c r="I3" s="17"/>
      <c r="J3" s="17"/>
    </row>
    <row r="4" spans="2:10" ht="12">
      <c r="B4" s="2" t="s">
        <v>17</v>
      </c>
      <c r="C4" s="18"/>
      <c r="D4" s="152"/>
      <c r="E4" s="20"/>
      <c r="F4" s="20"/>
      <c r="G4" s="21" t="s">
        <v>11</v>
      </c>
      <c r="H4" s="97">
        <v>60000</v>
      </c>
      <c r="I4" s="17"/>
      <c r="J4" s="17"/>
    </row>
    <row r="5" spans="2:10" ht="12">
      <c r="B5" s="2" t="s">
        <v>18</v>
      </c>
      <c r="C5" s="18"/>
      <c r="D5" s="64"/>
      <c r="E5" s="20"/>
      <c r="F5" s="20"/>
      <c r="G5" s="22"/>
      <c r="H5" s="97">
        <v>10</v>
      </c>
      <c r="I5" s="17"/>
      <c r="J5" s="17"/>
    </row>
    <row r="6" spans="2:10" ht="12">
      <c r="B6" s="2" t="s">
        <v>19</v>
      </c>
      <c r="C6" s="17"/>
      <c r="D6" s="64"/>
      <c r="E6" s="23"/>
      <c r="F6" s="23"/>
      <c r="G6" s="24"/>
      <c r="H6" s="98">
        <v>8.5</v>
      </c>
      <c r="I6" s="17"/>
      <c r="J6" s="17"/>
    </row>
    <row r="7" spans="2:10" ht="12">
      <c r="B7" s="2" t="s">
        <v>76</v>
      </c>
      <c r="C7" s="17"/>
      <c r="D7" s="10"/>
      <c r="E7" s="23"/>
      <c r="F7" s="23"/>
      <c r="G7" s="24"/>
      <c r="H7" s="91">
        <v>0</v>
      </c>
      <c r="I7" s="17"/>
      <c r="J7" s="17"/>
    </row>
    <row r="8" spans="7:8" ht="11.25">
      <c r="G8" s="2"/>
      <c r="H8" s="2"/>
    </row>
    <row r="9" spans="1:8" ht="18.75" customHeight="1" thickBot="1">
      <c r="A9" s="48"/>
      <c r="B9" s="25" t="s">
        <v>101</v>
      </c>
      <c r="C9" s="25"/>
      <c r="D9" s="15">
        <v>1</v>
      </c>
      <c r="E9" s="15">
        <v>2</v>
      </c>
      <c r="F9" s="15">
        <v>3</v>
      </c>
      <c r="G9" s="26"/>
      <c r="H9" s="12"/>
    </row>
    <row r="10" spans="2:9" ht="12">
      <c r="B10" s="2" t="s">
        <v>21</v>
      </c>
      <c r="C10" s="18"/>
      <c r="D10" s="20"/>
      <c r="E10" s="20"/>
      <c r="F10" s="20"/>
      <c r="G10" s="21"/>
      <c r="H10" s="12"/>
      <c r="I10" s="27"/>
    </row>
    <row r="11" spans="2:9" ht="11.25">
      <c r="B11" s="2" t="s">
        <v>22</v>
      </c>
      <c r="C11" s="17"/>
      <c r="D11" s="28"/>
      <c r="E11" s="28"/>
      <c r="F11" s="28"/>
      <c r="G11" s="22"/>
      <c r="I11" s="29"/>
    </row>
    <row r="12" spans="2:9" ht="11.25">
      <c r="B12" s="2" t="s">
        <v>23</v>
      </c>
      <c r="C12" s="18"/>
      <c r="D12" s="20"/>
      <c r="E12" s="20"/>
      <c r="F12" s="20"/>
      <c r="G12" s="22"/>
      <c r="I12" s="29"/>
    </row>
    <row r="13" spans="2:9" ht="12">
      <c r="B13" s="2" t="s">
        <v>24</v>
      </c>
      <c r="C13" s="17"/>
      <c r="D13" s="153"/>
      <c r="E13" s="33"/>
      <c r="F13" s="33"/>
      <c r="G13" s="26"/>
      <c r="H13" s="99">
        <v>10</v>
      </c>
      <c r="I13" s="29"/>
    </row>
    <row r="14" spans="2:9" ht="12">
      <c r="B14" s="31" t="s">
        <v>0</v>
      </c>
      <c r="C14" s="32"/>
      <c r="D14" s="20"/>
      <c r="E14" s="20"/>
      <c r="F14" s="20"/>
      <c r="G14" s="22"/>
      <c r="I14" s="29"/>
    </row>
    <row r="15" spans="2:9" ht="12">
      <c r="B15" s="2" t="s">
        <v>1</v>
      </c>
      <c r="C15" s="17"/>
      <c r="D15" s="33"/>
      <c r="E15" s="33"/>
      <c r="F15" s="33"/>
      <c r="H15" s="91">
        <v>0.2</v>
      </c>
      <c r="I15" s="29"/>
    </row>
    <row r="16" spans="2:9" ht="12">
      <c r="B16" s="10" t="s">
        <v>46</v>
      </c>
      <c r="C16" s="34"/>
      <c r="D16" s="20"/>
      <c r="E16" s="20"/>
      <c r="F16" s="20"/>
      <c r="G16" s="22"/>
      <c r="I16" s="29"/>
    </row>
    <row r="17" spans="2:9" ht="12">
      <c r="B17" s="2" t="s">
        <v>25</v>
      </c>
      <c r="C17" s="17"/>
      <c r="D17" s="35"/>
      <c r="E17" s="35"/>
      <c r="F17" s="35"/>
      <c r="G17" s="21" t="s">
        <v>12</v>
      </c>
      <c r="H17" s="91">
        <v>0.04</v>
      </c>
      <c r="I17" s="29"/>
    </row>
    <row r="18" spans="2:9" ht="11.25">
      <c r="B18" s="2" t="s">
        <v>124</v>
      </c>
      <c r="C18" s="17"/>
      <c r="D18" s="20"/>
      <c r="E18" s="20"/>
      <c r="F18" s="20"/>
      <c r="G18" s="22"/>
      <c r="I18" s="29"/>
    </row>
    <row r="19" spans="2:9" ht="12">
      <c r="B19" s="2" t="s">
        <v>26</v>
      </c>
      <c r="C19" s="17"/>
      <c r="D19" s="35"/>
      <c r="E19" s="35"/>
      <c r="F19" s="35"/>
      <c r="H19" s="91">
        <v>0.3</v>
      </c>
      <c r="I19" s="29"/>
    </row>
    <row r="20" spans="2:9" ht="12">
      <c r="B20" s="10" t="s">
        <v>27</v>
      </c>
      <c r="C20" s="17"/>
      <c r="D20" s="20"/>
      <c r="E20" s="20"/>
      <c r="F20" s="20"/>
      <c r="G20" s="22"/>
      <c r="I20" s="27"/>
    </row>
    <row r="21" spans="2:9" ht="12">
      <c r="B21" s="10"/>
      <c r="C21" s="17"/>
      <c r="D21" s="20"/>
      <c r="E21" s="20"/>
      <c r="F21" s="20"/>
      <c r="G21" s="22"/>
      <c r="I21" s="27"/>
    </row>
    <row r="22" spans="1:8" ht="17.25" customHeight="1" thickBot="1">
      <c r="A22" s="48"/>
      <c r="B22" s="25" t="s">
        <v>28</v>
      </c>
      <c r="C22" s="15">
        <v>0</v>
      </c>
      <c r="D22" s="15">
        <v>1</v>
      </c>
      <c r="E22" s="15">
        <v>2</v>
      </c>
      <c r="F22" s="15">
        <v>3</v>
      </c>
      <c r="G22" s="26"/>
      <c r="H22" s="12"/>
    </row>
    <row r="23" spans="2:9" ht="12">
      <c r="B23" s="17" t="s">
        <v>82</v>
      </c>
      <c r="C23" s="17"/>
      <c r="D23" s="18"/>
      <c r="E23" s="18"/>
      <c r="F23" s="36"/>
      <c r="H23" s="91">
        <v>0.2</v>
      </c>
      <c r="I23" s="10" t="s">
        <v>96</v>
      </c>
    </row>
    <row r="24" spans="2:8" ht="12">
      <c r="B24" s="2" t="s">
        <v>29</v>
      </c>
      <c r="C24" s="154"/>
      <c r="D24" s="28"/>
      <c r="E24" s="28"/>
      <c r="F24" s="37"/>
      <c r="G24" s="21" t="s">
        <v>13</v>
      </c>
      <c r="H24" s="102">
        <v>300</v>
      </c>
    </row>
    <row r="25" spans="2:8" ht="11.25">
      <c r="B25" s="4" t="s">
        <v>44</v>
      </c>
      <c r="C25" s="20"/>
      <c r="D25" s="20"/>
      <c r="E25" s="20"/>
      <c r="F25" s="20"/>
      <c r="G25" s="22"/>
      <c r="H25" s="100"/>
    </row>
    <row r="26" ht="9" customHeight="1"/>
    <row r="27" spans="2:9" ht="12">
      <c r="B27" s="2" t="s">
        <v>30</v>
      </c>
      <c r="C27" s="152"/>
      <c r="D27" s="20"/>
      <c r="E27" s="20"/>
      <c r="F27" s="20"/>
      <c r="G27" s="22"/>
      <c r="H27" s="102">
        <v>200</v>
      </c>
      <c r="I27" s="38"/>
    </row>
    <row r="28" spans="2:6" ht="11.25">
      <c r="B28" s="2" t="s">
        <v>31</v>
      </c>
      <c r="C28" s="28"/>
      <c r="D28" s="28"/>
      <c r="E28" s="28"/>
      <c r="F28" s="28"/>
    </row>
    <row r="29" spans="2:7" ht="11.25">
      <c r="B29" s="2" t="s">
        <v>52</v>
      </c>
      <c r="C29" s="20"/>
      <c r="D29" s="20"/>
      <c r="E29" s="20"/>
      <c r="F29" s="20"/>
      <c r="G29" s="22"/>
    </row>
    <row r="30" spans="4:7" ht="11.25">
      <c r="D30" s="20"/>
      <c r="E30" s="20"/>
      <c r="F30" s="20"/>
      <c r="G30" s="22"/>
    </row>
    <row r="31" spans="2:6" ht="11.25">
      <c r="B31" s="2" t="s">
        <v>51</v>
      </c>
      <c r="C31" s="20"/>
      <c r="D31" s="20"/>
      <c r="E31" s="20"/>
      <c r="F31" s="20"/>
    </row>
    <row r="32" spans="2:7" ht="11.25">
      <c r="B32" s="2" t="s">
        <v>54</v>
      </c>
      <c r="D32" s="20"/>
      <c r="E32" s="20"/>
      <c r="F32" s="20"/>
      <c r="G32" s="21"/>
    </row>
    <row r="33" spans="4:6" ht="11.25">
      <c r="D33" s="20"/>
      <c r="E33" s="20"/>
      <c r="F33" s="20"/>
    </row>
    <row r="34" spans="1:7" ht="12" thickBot="1">
      <c r="A34" s="48"/>
      <c r="B34" s="13" t="s">
        <v>60</v>
      </c>
      <c r="C34" s="15">
        <v>0</v>
      </c>
      <c r="D34" s="15">
        <v>1</v>
      </c>
      <c r="E34" s="15">
        <v>2</v>
      </c>
      <c r="F34" s="15">
        <v>3</v>
      </c>
      <c r="G34" s="26"/>
    </row>
    <row r="35" spans="1:7" ht="12">
      <c r="A35" s="48"/>
      <c r="B35" s="17" t="s">
        <v>27</v>
      </c>
      <c r="D35" s="18"/>
      <c r="E35" s="18"/>
      <c r="F35" s="18"/>
      <c r="G35" s="18"/>
    </row>
    <row r="36" spans="1:7" ht="12">
      <c r="A36" s="48"/>
      <c r="B36" s="39" t="s">
        <v>63</v>
      </c>
      <c r="C36" s="18"/>
      <c r="D36" s="18"/>
      <c r="E36" s="18"/>
      <c r="F36" s="18"/>
      <c r="G36" s="21"/>
    </row>
    <row r="37" spans="1:7" ht="12">
      <c r="A37" s="48"/>
      <c r="B37" s="52" t="s">
        <v>64</v>
      </c>
      <c r="C37" s="28"/>
      <c r="D37" s="28"/>
      <c r="E37" s="28"/>
      <c r="F37" s="28"/>
      <c r="G37" s="22"/>
    </row>
    <row r="38" spans="1:7" ht="12">
      <c r="A38" s="48"/>
      <c r="B38" s="106" t="s">
        <v>3</v>
      </c>
      <c r="C38" s="42"/>
      <c r="D38" s="42"/>
      <c r="E38" s="42"/>
      <c r="F38" s="42"/>
      <c r="G38" s="21" t="s">
        <v>14</v>
      </c>
    </row>
    <row r="39" spans="3:7" ht="11.25">
      <c r="C39" s="20"/>
      <c r="D39" s="20"/>
      <c r="E39" s="20"/>
      <c r="F39" s="20"/>
      <c r="G39" s="22"/>
    </row>
    <row r="40" spans="2:7" ht="12">
      <c r="B40" s="43" t="s">
        <v>33</v>
      </c>
      <c r="C40" s="103" t="e">
        <f>IRR(C38:F38)</f>
        <v>#NUM!</v>
      </c>
      <c r="D40" s="43" t="s">
        <v>2</v>
      </c>
      <c r="E40" s="69">
        <v>0.1</v>
      </c>
      <c r="F40" s="53">
        <f>NPV(E40,D38:F38)+C38</f>
        <v>0</v>
      </c>
      <c r="G40" s="21"/>
    </row>
    <row r="41" spans="2:7" ht="12">
      <c r="B41" s="43"/>
      <c r="C41" s="50"/>
      <c r="D41" s="43"/>
      <c r="E41" s="44"/>
      <c r="F41" s="51"/>
      <c r="G41" s="21"/>
    </row>
    <row r="42" spans="1:8" ht="12" thickBot="1">
      <c r="A42" s="48"/>
      <c r="B42" s="54" t="s">
        <v>105</v>
      </c>
      <c r="D42" s="15" t="s">
        <v>77</v>
      </c>
      <c r="E42" s="26"/>
      <c r="F42" s="15" t="s">
        <v>104</v>
      </c>
      <c r="G42" s="26"/>
      <c r="H42" s="12"/>
    </row>
    <row r="43" spans="2:7" ht="11.25">
      <c r="B43" s="2" t="s">
        <v>149</v>
      </c>
      <c r="D43" s="155"/>
      <c r="E43" s="104"/>
      <c r="F43" s="155"/>
      <c r="G43" s="21" t="s">
        <v>15</v>
      </c>
    </row>
    <row r="44" spans="2:10" ht="11.25">
      <c r="B44" s="2" t="s">
        <v>79</v>
      </c>
      <c r="D44" s="29"/>
      <c r="E44" s="104"/>
      <c r="F44" s="29"/>
      <c r="G44" s="21" t="s">
        <v>53</v>
      </c>
      <c r="H44" s="71"/>
      <c r="I44" s="17"/>
      <c r="J44" s="17"/>
    </row>
    <row r="45" spans="2:10" ht="12">
      <c r="B45" s="2" t="s">
        <v>78</v>
      </c>
      <c r="D45" s="105"/>
      <c r="E45" s="104"/>
      <c r="F45" s="29"/>
      <c r="G45" s="21" t="s">
        <v>55</v>
      </c>
      <c r="H45" s="74"/>
      <c r="I45" s="56"/>
      <c r="J45" s="17"/>
    </row>
    <row r="46" spans="4:10" ht="11.25">
      <c r="D46" s="29"/>
      <c r="E46" s="29"/>
      <c r="F46" s="55"/>
      <c r="G46" s="21"/>
      <c r="H46" s="71"/>
      <c r="I46" s="17"/>
      <c r="J46" s="17"/>
    </row>
    <row r="47" spans="7:10" ht="11.25">
      <c r="G47" s="21"/>
      <c r="H47" s="71"/>
      <c r="I47" s="17"/>
      <c r="J47" s="57"/>
    </row>
    <row r="48" spans="2:6" ht="11.25">
      <c r="B48" s="3"/>
      <c r="C48" s="3"/>
      <c r="D48" s="3"/>
      <c r="E48" s="3"/>
      <c r="F48" s="3"/>
    </row>
    <row r="49" spans="2:6" ht="12">
      <c r="B49" s="26"/>
      <c r="C49" s="3"/>
      <c r="D49" s="3"/>
      <c r="E49" s="3"/>
      <c r="F49" s="3"/>
    </row>
    <row r="50" spans="2:6" ht="16.5" customHeight="1">
      <c r="B50" s="137"/>
      <c r="C50" s="3"/>
      <c r="D50" s="3"/>
      <c r="E50" s="3"/>
      <c r="F50" s="3"/>
    </row>
    <row r="51" spans="2:6" ht="16.5" customHeight="1">
      <c r="B51" s="137"/>
      <c r="C51" s="3"/>
      <c r="D51" s="3"/>
      <c r="E51" s="3"/>
      <c r="F51" s="3"/>
    </row>
    <row r="52" spans="2:6" ht="16.5" customHeight="1">
      <c r="B52" s="138"/>
      <c r="C52" s="3"/>
      <c r="D52" s="3"/>
      <c r="E52" s="3"/>
      <c r="F52" s="3"/>
    </row>
    <row r="53" spans="2:6" ht="16.5" customHeight="1">
      <c r="B53" s="138"/>
      <c r="C53" s="3"/>
      <c r="D53" s="3"/>
      <c r="E53" s="3"/>
      <c r="F53" s="3"/>
    </row>
    <row r="54" spans="2:6" ht="16.5" customHeight="1">
      <c r="B54" s="3"/>
      <c r="C54" s="3"/>
      <c r="D54" s="3"/>
      <c r="E54" s="3"/>
      <c r="F54" s="3"/>
    </row>
    <row r="55" spans="2:6" ht="16.5" customHeight="1">
      <c r="B55" s="3"/>
      <c r="C55" s="3"/>
      <c r="D55" s="3"/>
      <c r="E55" s="3"/>
      <c r="F55" s="3"/>
    </row>
    <row r="56" spans="2:6" ht="16.5" customHeight="1">
      <c r="B56" s="137"/>
      <c r="C56" s="3"/>
      <c r="D56" s="3"/>
      <c r="E56" s="3"/>
      <c r="F56" s="3"/>
    </row>
    <row r="57" spans="2:6" ht="16.5" customHeight="1">
      <c r="B57" s="3"/>
      <c r="C57" s="3"/>
      <c r="D57" s="3"/>
      <c r="E57" s="3"/>
      <c r="F57" s="3"/>
    </row>
    <row r="58" spans="2:6" ht="16.5" customHeight="1">
      <c r="B58" s="3"/>
      <c r="C58" s="3"/>
      <c r="D58" s="3"/>
      <c r="E58" s="3"/>
      <c r="F58" s="3"/>
    </row>
    <row r="59" spans="2:6" ht="16.5" customHeight="1">
      <c r="B59" s="137"/>
      <c r="C59" s="3"/>
      <c r="D59" s="3"/>
      <c r="E59" s="3"/>
      <c r="F59" s="3"/>
    </row>
    <row r="60" spans="2:8" ht="16.5" customHeight="1">
      <c r="B60" s="3"/>
      <c r="C60" s="3"/>
      <c r="D60" s="3"/>
      <c r="E60" s="3"/>
      <c r="F60" s="3"/>
      <c r="H60" s="63"/>
    </row>
    <row r="61" spans="2:8" ht="16.5" customHeight="1">
      <c r="B61" s="138"/>
      <c r="C61" s="3"/>
      <c r="D61" s="3"/>
      <c r="E61" s="3"/>
      <c r="F61" s="3"/>
      <c r="H61" s="63"/>
    </row>
    <row r="62" spans="2:8" ht="16.5" customHeight="1">
      <c r="B62" s="137"/>
      <c r="C62" s="3"/>
      <c r="D62" s="3"/>
      <c r="E62" s="3"/>
      <c r="F62" s="3"/>
      <c r="H62" s="63"/>
    </row>
    <row r="63" spans="2:8" ht="16.5" customHeight="1">
      <c r="B63" s="138"/>
      <c r="C63" s="3"/>
      <c r="D63" s="3"/>
      <c r="E63" s="3"/>
      <c r="F63" s="3"/>
      <c r="H63" s="63"/>
    </row>
    <row r="64" spans="2:8" ht="16.5" customHeight="1">
      <c r="B64" s="137"/>
      <c r="C64" s="3"/>
      <c r="D64" s="3"/>
      <c r="E64" s="3"/>
      <c r="F64" s="3"/>
      <c r="H64" s="63"/>
    </row>
    <row r="65" spans="2:6" ht="16.5" customHeight="1">
      <c r="B65" s="137"/>
      <c r="C65" s="3"/>
      <c r="D65" s="3"/>
      <c r="E65" s="3"/>
      <c r="F65" s="3"/>
    </row>
    <row r="66" spans="2:6" ht="16.5" customHeight="1">
      <c r="B66" s="138"/>
      <c r="C66" s="3"/>
      <c r="D66" s="3"/>
      <c r="E66" s="3"/>
      <c r="F66" s="3"/>
    </row>
    <row r="67" spans="2:6" ht="16.5" customHeight="1">
      <c r="B67" s="137"/>
      <c r="C67" s="3"/>
      <c r="D67" s="3"/>
      <c r="E67" s="3"/>
      <c r="F67" s="3"/>
    </row>
    <row r="68" spans="2:6" ht="16.5" customHeight="1">
      <c r="B68" s="137"/>
      <c r="C68" s="3"/>
      <c r="D68" s="3"/>
      <c r="E68" s="3"/>
      <c r="F68" s="3"/>
    </row>
    <row r="69" spans="2:6" ht="16.5" customHeight="1">
      <c r="B69" s="3"/>
      <c r="C69" s="3"/>
      <c r="D69" s="3"/>
      <c r="E69" s="3"/>
      <c r="F69" s="3"/>
    </row>
    <row r="70" spans="2:6" ht="16.5" customHeight="1">
      <c r="B70" s="138"/>
      <c r="C70" s="3"/>
      <c r="D70" s="3"/>
      <c r="E70" s="3"/>
      <c r="F70" s="3"/>
    </row>
    <row r="71" spans="2:6" ht="16.5" customHeight="1">
      <c r="B71" s="3"/>
      <c r="C71" s="3"/>
      <c r="D71" s="3"/>
      <c r="E71" s="3"/>
      <c r="F71" s="3"/>
    </row>
    <row r="72" spans="2:6" ht="16.5" customHeight="1">
      <c r="B72" s="138"/>
      <c r="C72" s="3"/>
      <c r="D72" s="3"/>
      <c r="E72" s="3"/>
      <c r="F72" s="3"/>
    </row>
    <row r="73" spans="2:6" ht="16.5" customHeight="1">
      <c r="B73" s="3"/>
      <c r="C73" s="3"/>
      <c r="D73" s="3"/>
      <c r="E73" s="3"/>
      <c r="F73" s="3"/>
    </row>
    <row r="74" spans="2:6" ht="16.5" customHeight="1">
      <c r="B74" s="139"/>
      <c r="C74" s="3"/>
      <c r="D74" s="3"/>
      <c r="E74" s="3"/>
      <c r="F74" s="3"/>
    </row>
    <row r="75" spans="2:6" ht="16.5" customHeight="1">
      <c r="B75" s="137"/>
      <c r="C75" s="3"/>
      <c r="D75" s="3"/>
      <c r="E75" s="3"/>
      <c r="F75" s="3"/>
    </row>
    <row r="76" spans="2:6" ht="11.25">
      <c r="B76" s="138"/>
      <c r="C76" s="3"/>
      <c r="D76" s="3"/>
      <c r="E76" s="3"/>
      <c r="F76" s="3"/>
    </row>
    <row r="78" ht="11.25">
      <c r="G78" s="2"/>
    </row>
    <row r="79" spans="7:9" ht="12">
      <c r="G79" s="2"/>
      <c r="I79" s="10"/>
    </row>
    <row r="80" ht="12" customHeight="1">
      <c r="B80" s="10" t="s">
        <v>38</v>
      </c>
    </row>
    <row r="81" spans="2:7" ht="12" customHeight="1">
      <c r="B81" s="2" t="s">
        <v>39</v>
      </c>
      <c r="C81" s="10">
        <v>60</v>
      </c>
      <c r="D81" s="2">
        <f aca="true" t="shared" si="0" ref="D81:E83">C81</f>
        <v>60</v>
      </c>
      <c r="E81" s="2">
        <f t="shared" si="0"/>
        <v>60</v>
      </c>
      <c r="F81" s="59" t="s">
        <v>40</v>
      </c>
      <c r="G81" s="60"/>
    </row>
    <row r="82" spans="2:7" ht="12">
      <c r="B82" s="2" t="s">
        <v>41</v>
      </c>
      <c r="C82" s="10">
        <v>10</v>
      </c>
      <c r="D82" s="2">
        <f t="shared" si="0"/>
        <v>10</v>
      </c>
      <c r="E82" s="2">
        <f t="shared" si="0"/>
        <v>10</v>
      </c>
      <c r="F82" s="61">
        <f>(C81+C82*0.85-C83*0.85)/365</f>
        <v>0.1178082191780822</v>
      </c>
      <c r="G82" s="62"/>
    </row>
    <row r="83" spans="2:5" ht="12">
      <c r="B83" s="2" t="s">
        <v>42</v>
      </c>
      <c r="C83" s="10">
        <v>30</v>
      </c>
      <c r="D83" s="2">
        <f t="shared" si="0"/>
        <v>30</v>
      </c>
      <c r="E83" s="2">
        <f t="shared" si="0"/>
        <v>30</v>
      </c>
    </row>
  </sheetData>
  <sheetProtection/>
  <printOptions headings="1" horizontalCentered="1" verticalCentered="1"/>
  <pageMargins left="0.7480314960629921" right="0.35433070866141736" top="0.95" bottom="0.81" header="0" footer="0"/>
  <pageSetup horizontalDpi="200" verticalDpi="200" orientation="portrait" paperSize="9" scale="96" r:id="rId2"/>
  <headerFooter alignWithMargins="0">
    <oddFooter>&amp;CPage &amp;P</oddFooter>
  </headerFooter>
  <rowBreaks count="1" manualBreakCount="1">
    <brk id="77" max="6" man="1"/>
  </rowBreaks>
  <drawing r:id="rId1"/>
</worksheet>
</file>

<file path=xl/worksheets/sheet13.xml><?xml version="1.0" encoding="utf-8"?>
<worksheet xmlns="http://schemas.openxmlformats.org/spreadsheetml/2006/main" xmlns:r="http://schemas.openxmlformats.org/officeDocument/2006/relationships">
  <dimension ref="B1:R67"/>
  <sheetViews>
    <sheetView view="pageBreakPreview" zoomScale="160" zoomScaleNormal="175" zoomScaleSheetLayoutView="160" zoomScalePageLayoutView="0" workbookViewId="0" topLeftCell="A1">
      <selection activeCell="E7" sqref="E7"/>
    </sheetView>
  </sheetViews>
  <sheetFormatPr defaultColWidth="9.140625" defaultRowHeight="12.75"/>
  <cols>
    <col min="1" max="1" width="1.8515625" style="2" customWidth="1"/>
    <col min="2" max="2" width="26.00390625" style="2" customWidth="1"/>
    <col min="3" max="8" width="7.140625" style="2" customWidth="1"/>
    <col min="9" max="9" width="5.00390625" style="2" customWidth="1"/>
    <col min="10" max="10" width="21.57421875" style="10" bestFit="1" customWidth="1"/>
    <col min="11" max="11" width="9.28125" style="8" customWidth="1"/>
    <col min="12" max="12" width="8.00390625" style="9" customWidth="1"/>
    <col min="13" max="17" width="8.8515625" style="8" customWidth="1"/>
    <col min="18" max="18" width="8.8515625" style="7" customWidth="1"/>
    <col min="19" max="16384" width="8.8515625" style="2" customWidth="1"/>
  </cols>
  <sheetData>
    <row r="1" spans="4:16" ht="15">
      <c r="D1" s="6" t="s">
        <v>161</v>
      </c>
      <c r="K1" s="10"/>
      <c r="L1" s="10"/>
      <c r="M1" s="10"/>
      <c r="N1" s="10"/>
      <c r="O1" s="10"/>
      <c r="P1" s="10"/>
    </row>
    <row r="2" spans="11:16" ht="12">
      <c r="K2" s="10"/>
      <c r="L2" s="10"/>
      <c r="M2" s="10"/>
      <c r="N2" s="10"/>
      <c r="O2" s="10"/>
      <c r="P2" s="10"/>
    </row>
    <row r="3" spans="2:16" ht="12" thickBot="1">
      <c r="B3" s="131" t="s">
        <v>4</v>
      </c>
      <c r="G3" s="12"/>
      <c r="K3" s="10"/>
      <c r="L3" s="10"/>
      <c r="M3" s="10"/>
      <c r="N3" s="10"/>
      <c r="O3" s="10"/>
      <c r="P3" s="10"/>
    </row>
    <row r="4" spans="2:16" ht="12">
      <c r="B4" s="2" t="s">
        <v>5</v>
      </c>
      <c r="C4" s="98">
        <v>500</v>
      </c>
      <c r="E4" s="2" t="s">
        <v>6</v>
      </c>
      <c r="H4" s="98">
        <v>500</v>
      </c>
      <c r="M4" s="9"/>
      <c r="N4" s="9"/>
      <c r="O4" s="9"/>
      <c r="P4" s="9"/>
    </row>
    <row r="5" spans="2:12" ht="12">
      <c r="B5" s="2" t="s">
        <v>16</v>
      </c>
      <c r="C5" s="98">
        <v>5</v>
      </c>
      <c r="E5" s="2" t="s">
        <v>7</v>
      </c>
      <c r="H5" s="91">
        <v>0.06</v>
      </c>
      <c r="L5" s="8"/>
    </row>
    <row r="6" spans="2:16" ht="12">
      <c r="B6" s="5" t="s">
        <v>126</v>
      </c>
      <c r="C6" s="98">
        <v>200</v>
      </c>
      <c r="E6" s="2" t="s">
        <v>113</v>
      </c>
      <c r="H6" s="98">
        <v>0</v>
      </c>
      <c r="M6" s="9"/>
      <c r="N6" s="9"/>
      <c r="O6" s="9"/>
      <c r="P6" s="9"/>
    </row>
    <row r="7" spans="2:16" ht="12">
      <c r="B7" s="2" t="s">
        <v>125</v>
      </c>
      <c r="C7" s="98">
        <v>125</v>
      </c>
      <c r="E7" s="2" t="s">
        <v>8</v>
      </c>
      <c r="H7" s="91">
        <v>0.3</v>
      </c>
      <c r="M7" s="9"/>
      <c r="N7" s="9"/>
      <c r="O7" s="9"/>
      <c r="P7" s="9"/>
    </row>
    <row r="8" spans="2:16" ht="12">
      <c r="B8" s="2" t="s">
        <v>0</v>
      </c>
      <c r="C8" s="98">
        <v>300</v>
      </c>
      <c r="E8" s="2" t="s">
        <v>9</v>
      </c>
      <c r="H8" s="91">
        <v>0.1</v>
      </c>
      <c r="M8" s="9"/>
      <c r="N8" s="9"/>
      <c r="O8" s="9"/>
      <c r="P8" s="9"/>
    </row>
    <row r="9" spans="13:16" ht="12">
      <c r="M9" s="9"/>
      <c r="N9" s="9"/>
      <c r="O9" s="9"/>
      <c r="P9" s="9"/>
    </row>
    <row r="10" spans="2:16" ht="12" thickBot="1">
      <c r="B10" s="131" t="s">
        <v>108</v>
      </c>
      <c r="D10" s="113" t="s">
        <v>10</v>
      </c>
      <c r="E10" s="11"/>
      <c r="F10" s="113" t="s">
        <v>135</v>
      </c>
      <c r="I10" s="108" t="s">
        <v>11</v>
      </c>
      <c r="M10" s="9"/>
      <c r="N10" s="9"/>
      <c r="O10" s="9"/>
      <c r="P10" s="9"/>
    </row>
    <row r="11" spans="2:16" ht="12">
      <c r="B11" s="2" t="s">
        <v>0</v>
      </c>
      <c r="D11" s="124"/>
      <c r="E11" s="11"/>
      <c r="F11" s="124"/>
      <c r="M11" s="9"/>
      <c r="N11" s="9"/>
      <c r="O11" s="9"/>
      <c r="P11" s="9"/>
    </row>
    <row r="12" spans="2:18" s="8" customFormat="1" ht="12">
      <c r="B12" s="2" t="s">
        <v>129</v>
      </c>
      <c r="D12" s="125"/>
      <c r="E12" s="11"/>
      <c r="F12" s="125"/>
      <c r="H12" s="2"/>
      <c r="I12" s="2"/>
      <c r="J12" s="10"/>
      <c r="L12" s="9"/>
      <c r="M12" s="9"/>
      <c r="N12" s="9"/>
      <c r="O12" s="9"/>
      <c r="P12" s="9"/>
      <c r="R12" s="7"/>
    </row>
    <row r="13" spans="2:18" s="8" customFormat="1" ht="12">
      <c r="B13" s="2" t="s">
        <v>46</v>
      </c>
      <c r="D13" s="124"/>
      <c r="E13" s="11"/>
      <c r="F13" s="124"/>
      <c r="H13" s="2"/>
      <c r="I13" s="2"/>
      <c r="J13" s="10"/>
      <c r="L13" s="9"/>
      <c r="M13" s="9"/>
      <c r="N13" s="9"/>
      <c r="O13" s="9"/>
      <c r="P13" s="9"/>
      <c r="R13" s="7"/>
    </row>
    <row r="14" spans="2:18" s="8" customFormat="1" ht="12">
      <c r="B14" s="2" t="s">
        <v>25</v>
      </c>
      <c r="D14" s="126"/>
      <c r="E14" s="11"/>
      <c r="F14" s="125"/>
      <c r="H14" s="2"/>
      <c r="I14" s="2"/>
      <c r="J14" s="10"/>
      <c r="L14" s="9"/>
      <c r="M14" s="9"/>
      <c r="N14" s="9"/>
      <c r="O14" s="9"/>
      <c r="P14" s="9"/>
      <c r="R14" s="7"/>
    </row>
    <row r="15" spans="2:18" s="8" customFormat="1" ht="12">
      <c r="B15" s="2" t="s">
        <v>124</v>
      </c>
      <c r="D15" s="127"/>
      <c r="E15" s="11"/>
      <c r="F15" s="124"/>
      <c r="H15" s="2"/>
      <c r="I15" s="2"/>
      <c r="J15" s="10"/>
      <c r="L15" s="9"/>
      <c r="M15" s="9"/>
      <c r="N15" s="9"/>
      <c r="O15" s="9"/>
      <c r="P15" s="9"/>
      <c r="R15" s="7"/>
    </row>
    <row r="16" spans="2:18" s="8" customFormat="1" ht="12">
      <c r="B16" s="2" t="s">
        <v>109</v>
      </c>
      <c r="D16" s="125"/>
      <c r="E16" s="11"/>
      <c r="F16" s="128"/>
      <c r="H16" s="2"/>
      <c r="I16" s="2"/>
      <c r="J16" s="10"/>
      <c r="L16" s="9"/>
      <c r="M16" s="9"/>
      <c r="N16" s="9"/>
      <c r="O16" s="9"/>
      <c r="P16" s="9"/>
      <c r="R16" s="7"/>
    </row>
    <row r="17" spans="2:18" s="8" customFormat="1" ht="12">
      <c r="B17" s="2" t="s">
        <v>110</v>
      </c>
      <c r="D17" s="127"/>
      <c r="E17" s="11"/>
      <c r="F17" s="129"/>
      <c r="H17" s="2"/>
      <c r="I17" s="2"/>
      <c r="J17" s="10"/>
      <c r="L17" s="9"/>
      <c r="M17" s="9"/>
      <c r="N17" s="9"/>
      <c r="O17" s="9"/>
      <c r="P17" s="9"/>
      <c r="R17" s="7"/>
    </row>
    <row r="18" spans="2:18" s="8" customFormat="1" ht="12">
      <c r="B18" s="2"/>
      <c r="C18" s="127"/>
      <c r="D18" s="11"/>
      <c r="E18" s="129"/>
      <c r="F18" s="2"/>
      <c r="G18" s="2"/>
      <c r="H18" s="2"/>
      <c r="I18" s="2"/>
      <c r="J18" s="10"/>
      <c r="L18" s="9"/>
      <c r="M18" s="9"/>
      <c r="N18" s="9"/>
      <c r="O18" s="9"/>
      <c r="P18" s="9"/>
      <c r="R18" s="7"/>
    </row>
    <row r="19" spans="2:18" s="8" customFormat="1" ht="12" thickBot="1">
      <c r="B19" s="131" t="s">
        <v>147</v>
      </c>
      <c r="C19" s="113">
        <v>0</v>
      </c>
      <c r="D19" s="113">
        <v>1</v>
      </c>
      <c r="E19" s="113">
        <v>2</v>
      </c>
      <c r="F19" s="113">
        <v>3</v>
      </c>
      <c r="G19" s="113">
        <v>4</v>
      </c>
      <c r="H19" s="113">
        <v>5</v>
      </c>
      <c r="J19" s="10"/>
      <c r="L19" s="9"/>
      <c r="M19" s="9"/>
      <c r="N19" s="9"/>
      <c r="O19" s="9"/>
      <c r="P19" s="9"/>
      <c r="R19" s="7"/>
    </row>
    <row r="20" spans="2:18" s="8" customFormat="1" ht="12">
      <c r="B20" s="2" t="s">
        <v>127</v>
      </c>
      <c r="C20" s="127"/>
      <c r="D20" s="114"/>
      <c r="E20" s="114"/>
      <c r="F20" s="114"/>
      <c r="G20" s="114"/>
      <c r="H20" s="114"/>
      <c r="I20" s="2"/>
      <c r="J20" s="10"/>
      <c r="L20" s="9"/>
      <c r="M20" s="9"/>
      <c r="N20" s="9"/>
      <c r="O20" s="9"/>
      <c r="P20" s="9"/>
      <c r="R20" s="7"/>
    </row>
    <row r="21" spans="2:18" s="8" customFormat="1" ht="12">
      <c r="B21" s="2" t="s">
        <v>128</v>
      </c>
      <c r="C21" s="141"/>
      <c r="D21" s="115"/>
      <c r="E21" s="115"/>
      <c r="F21" s="115"/>
      <c r="G21" s="115"/>
      <c r="H21" s="115"/>
      <c r="I21" s="2"/>
      <c r="J21" s="10"/>
      <c r="L21" s="9"/>
      <c r="M21" s="9"/>
      <c r="N21" s="9"/>
      <c r="O21" s="9"/>
      <c r="P21" s="9"/>
      <c r="R21" s="7"/>
    </row>
    <row r="22" spans="2:18" s="8" customFormat="1" ht="12">
      <c r="B22" s="2" t="s">
        <v>133</v>
      </c>
      <c r="C22" s="140"/>
      <c r="D22" s="140"/>
      <c r="E22" s="140"/>
      <c r="F22" s="140"/>
      <c r="G22" s="140"/>
      <c r="H22" s="140"/>
      <c r="I22" s="2"/>
      <c r="J22" s="10"/>
      <c r="L22" s="9"/>
      <c r="M22" s="9"/>
      <c r="N22" s="9"/>
      <c r="O22" s="9"/>
      <c r="P22" s="9"/>
      <c r="R22" s="7"/>
    </row>
    <row r="23" spans="2:18" s="8" customFormat="1" ht="5.25" customHeight="1">
      <c r="B23" s="2"/>
      <c r="C23" s="140"/>
      <c r="D23" s="114"/>
      <c r="E23" s="129"/>
      <c r="F23" s="2"/>
      <c r="G23" s="2"/>
      <c r="H23" s="2"/>
      <c r="I23" s="2"/>
      <c r="J23" s="10"/>
      <c r="L23" s="9"/>
      <c r="M23" s="9"/>
      <c r="N23" s="9"/>
      <c r="O23" s="9"/>
      <c r="P23" s="9"/>
      <c r="R23" s="7"/>
    </row>
    <row r="24" spans="2:18" s="8" customFormat="1" ht="12">
      <c r="B24" s="2" t="s">
        <v>130</v>
      </c>
      <c r="C24" s="140"/>
      <c r="D24" s="114"/>
      <c r="E24" s="114"/>
      <c r="F24" s="114"/>
      <c r="G24" s="114"/>
      <c r="H24" s="114"/>
      <c r="I24" s="2"/>
      <c r="J24" s="10"/>
      <c r="L24" s="9"/>
      <c r="M24" s="9"/>
      <c r="N24" s="9"/>
      <c r="O24" s="9"/>
      <c r="P24" s="9"/>
      <c r="R24" s="7"/>
    </row>
    <row r="25" spans="2:18" s="8" customFormat="1" ht="12">
      <c r="B25" s="2" t="s">
        <v>131</v>
      </c>
      <c r="C25" s="141"/>
      <c r="D25" s="115"/>
      <c r="E25" s="115"/>
      <c r="F25" s="115"/>
      <c r="G25" s="115"/>
      <c r="H25" s="115"/>
      <c r="I25" s="2"/>
      <c r="J25" s="10"/>
      <c r="L25" s="9"/>
      <c r="M25" s="9"/>
      <c r="N25" s="9"/>
      <c r="O25" s="9"/>
      <c r="P25" s="9"/>
      <c r="R25" s="7"/>
    </row>
    <row r="26" spans="2:18" s="8" customFormat="1" ht="12" customHeight="1">
      <c r="B26" s="2" t="s">
        <v>132</v>
      </c>
      <c r="C26" s="140"/>
      <c r="D26" s="140"/>
      <c r="E26" s="140"/>
      <c r="F26" s="140"/>
      <c r="G26" s="140"/>
      <c r="H26" s="140"/>
      <c r="I26" s="2"/>
      <c r="J26" s="10"/>
      <c r="L26" s="9"/>
      <c r="M26" s="9"/>
      <c r="N26" s="9"/>
      <c r="O26" s="9"/>
      <c r="P26" s="9"/>
      <c r="R26" s="7"/>
    </row>
    <row r="27" spans="2:18" s="8" customFormat="1" ht="12" customHeight="1">
      <c r="B27" s="114" t="s">
        <v>134</v>
      </c>
      <c r="C27" s="140"/>
      <c r="D27" s="140"/>
      <c r="E27" s="140"/>
      <c r="F27" s="140"/>
      <c r="G27" s="140"/>
      <c r="H27" s="140"/>
      <c r="I27" s="2"/>
      <c r="J27" s="10"/>
      <c r="L27" s="9"/>
      <c r="M27" s="9"/>
      <c r="N27" s="9"/>
      <c r="O27" s="9"/>
      <c r="P27" s="9"/>
      <c r="R27" s="7"/>
    </row>
    <row r="28" spans="2:18" s="8" customFormat="1" ht="12">
      <c r="B28" s="2"/>
      <c r="C28" s="127"/>
      <c r="D28" s="11"/>
      <c r="E28" s="129"/>
      <c r="F28" s="2"/>
      <c r="G28" s="2"/>
      <c r="H28" s="2"/>
      <c r="I28" s="2"/>
      <c r="J28" s="10"/>
      <c r="L28" s="9"/>
      <c r="M28" s="9"/>
      <c r="N28" s="9"/>
      <c r="O28" s="9"/>
      <c r="P28" s="9"/>
      <c r="R28" s="7"/>
    </row>
    <row r="29" spans="2:18" s="8" customFormat="1" ht="12" thickBot="1">
      <c r="B29" s="131" t="s">
        <v>141</v>
      </c>
      <c r="C29" s="113">
        <v>0</v>
      </c>
      <c r="D29" s="113">
        <v>1</v>
      </c>
      <c r="E29" s="113">
        <v>2</v>
      </c>
      <c r="F29" s="113">
        <v>3</v>
      </c>
      <c r="G29" s="113">
        <v>4</v>
      </c>
      <c r="H29" s="113">
        <v>5</v>
      </c>
      <c r="J29" s="10"/>
      <c r="L29" s="9"/>
      <c r="M29" s="9"/>
      <c r="N29" s="9"/>
      <c r="O29" s="9"/>
      <c r="P29" s="9"/>
      <c r="R29" s="7"/>
    </row>
    <row r="30" spans="2:18" s="8" customFormat="1" ht="12">
      <c r="B30" s="2" t="s">
        <v>111</v>
      </c>
      <c r="C30" s="114"/>
      <c r="D30" s="114"/>
      <c r="E30" s="114"/>
      <c r="F30" s="114"/>
      <c r="G30" s="114"/>
      <c r="H30" s="114"/>
      <c r="J30" s="10"/>
      <c r="L30" s="9"/>
      <c r="M30" s="9"/>
      <c r="N30" s="9"/>
      <c r="O30" s="9"/>
      <c r="P30" s="9"/>
      <c r="R30" s="7"/>
    </row>
    <row r="31" spans="2:18" s="8" customFormat="1" ht="12">
      <c r="B31" s="2" t="s">
        <v>112</v>
      </c>
      <c r="C31" s="114"/>
      <c r="D31" s="114"/>
      <c r="E31" s="114"/>
      <c r="F31" s="114"/>
      <c r="G31" s="114"/>
      <c r="H31" s="114"/>
      <c r="I31" s="108" t="s">
        <v>12</v>
      </c>
      <c r="J31" s="10"/>
      <c r="L31" s="9"/>
      <c r="M31" s="9"/>
      <c r="N31" s="9"/>
      <c r="O31" s="9"/>
      <c r="P31" s="9"/>
      <c r="R31" s="7"/>
    </row>
    <row r="32" spans="2:18" s="8" customFormat="1" ht="12">
      <c r="B32" s="2" t="s">
        <v>27</v>
      </c>
      <c r="C32" s="115"/>
      <c r="D32" s="115"/>
      <c r="E32" s="115"/>
      <c r="F32" s="115"/>
      <c r="G32" s="115"/>
      <c r="H32" s="115"/>
      <c r="I32" s="2"/>
      <c r="J32" s="10"/>
      <c r="L32" s="9"/>
      <c r="M32" s="9"/>
      <c r="N32" s="9"/>
      <c r="O32" s="9"/>
      <c r="P32" s="9"/>
      <c r="R32" s="7"/>
    </row>
    <row r="33" spans="2:18" s="8" customFormat="1" ht="12">
      <c r="B33" s="10" t="s">
        <v>119</v>
      </c>
      <c r="C33" s="114"/>
      <c r="D33" s="114"/>
      <c r="E33" s="114"/>
      <c r="F33" s="114"/>
      <c r="G33" s="114"/>
      <c r="H33" s="114"/>
      <c r="I33" s="108" t="s">
        <v>13</v>
      </c>
      <c r="J33" s="10"/>
      <c r="L33" s="9"/>
      <c r="M33" s="9"/>
      <c r="N33" s="9"/>
      <c r="O33" s="9"/>
      <c r="P33" s="9"/>
      <c r="R33" s="7"/>
    </row>
    <row r="34" spans="2:18" s="8" customFormat="1" ht="12">
      <c r="B34" s="46" t="s">
        <v>114</v>
      </c>
      <c r="C34" s="133">
        <f>NPV(H8,D33:H33)</f>
        <v>0</v>
      </c>
      <c r="D34" s="2"/>
      <c r="E34" s="2"/>
      <c r="F34" s="2"/>
      <c r="G34" s="114"/>
      <c r="H34" s="117"/>
      <c r="J34" s="10"/>
      <c r="L34" s="9"/>
      <c r="M34" s="9"/>
      <c r="N34" s="9"/>
      <c r="O34" s="9"/>
      <c r="P34" s="9"/>
      <c r="R34" s="7"/>
    </row>
    <row r="35" spans="2:18" s="8" customFormat="1" ht="12">
      <c r="B35" s="46"/>
      <c r="C35" s="116"/>
      <c r="D35" s="114"/>
      <c r="E35" s="114"/>
      <c r="F35" s="114"/>
      <c r="G35" s="114"/>
      <c r="H35" s="114"/>
      <c r="I35" s="2"/>
      <c r="J35" s="10"/>
      <c r="L35" s="9"/>
      <c r="M35" s="9"/>
      <c r="N35" s="9"/>
      <c r="O35" s="9"/>
      <c r="P35" s="9"/>
      <c r="R35" s="7"/>
    </row>
    <row r="36" spans="2:18" s="8" customFormat="1" ht="12" thickBot="1">
      <c r="B36" s="131" t="s">
        <v>138</v>
      </c>
      <c r="J36" s="10"/>
      <c r="L36" s="9"/>
      <c r="M36" s="9"/>
      <c r="N36" s="9"/>
      <c r="O36" s="9"/>
      <c r="P36" s="9"/>
      <c r="R36" s="7"/>
    </row>
    <row r="37" spans="2:18" s="8" customFormat="1" ht="12">
      <c r="B37" s="138" t="s">
        <v>32</v>
      </c>
      <c r="C37" s="114"/>
      <c r="D37" s="121"/>
      <c r="E37" s="121"/>
      <c r="F37" s="121"/>
      <c r="G37" s="121"/>
      <c r="H37" s="121"/>
      <c r="I37" s="108" t="s">
        <v>14</v>
      </c>
      <c r="J37" s="10"/>
      <c r="L37" s="9"/>
      <c r="M37" s="9"/>
      <c r="N37" s="9"/>
      <c r="O37" s="9"/>
      <c r="P37" s="9"/>
      <c r="R37" s="7"/>
    </row>
    <row r="38" spans="2:18" s="8" customFormat="1" ht="12">
      <c r="B38" s="138" t="s">
        <v>139</v>
      </c>
      <c r="C38" s="115"/>
      <c r="D38" s="142"/>
      <c r="E38" s="142"/>
      <c r="F38" s="142"/>
      <c r="G38" s="142"/>
      <c r="H38" s="142"/>
      <c r="I38" s="108"/>
      <c r="J38" s="10"/>
      <c r="L38" s="9"/>
      <c r="M38" s="9"/>
      <c r="N38" s="9"/>
      <c r="O38" s="9"/>
      <c r="P38" s="9"/>
      <c r="R38" s="7"/>
    </row>
    <row r="39" spans="2:18" s="8" customFormat="1" ht="12">
      <c r="B39" s="60" t="s">
        <v>140</v>
      </c>
      <c r="C39" s="121"/>
      <c r="D39" s="121"/>
      <c r="E39" s="121"/>
      <c r="F39" s="121"/>
      <c r="G39" s="121"/>
      <c r="H39" s="121"/>
      <c r="I39" s="108" t="s">
        <v>15</v>
      </c>
      <c r="J39" s="10"/>
      <c r="L39" s="9"/>
      <c r="M39" s="9"/>
      <c r="N39" s="9"/>
      <c r="O39" s="9"/>
      <c r="P39" s="9"/>
      <c r="R39" s="7"/>
    </row>
    <row r="40" spans="2:18" s="8" customFormat="1" ht="12">
      <c r="B40" s="46" t="s">
        <v>114</v>
      </c>
      <c r="C40" s="133">
        <f>NPV(H8,D39:H39)</f>
        <v>0</v>
      </c>
      <c r="D40" s="116"/>
      <c r="E40" s="2"/>
      <c r="F40" s="2"/>
      <c r="G40" s="114"/>
      <c r="H40" s="117"/>
      <c r="I40" s="108" t="s">
        <v>53</v>
      </c>
      <c r="J40" s="10"/>
      <c r="L40" s="9"/>
      <c r="M40" s="9"/>
      <c r="N40" s="9"/>
      <c r="O40" s="9"/>
      <c r="P40" s="9"/>
      <c r="R40" s="7"/>
    </row>
    <row r="41" spans="2:18" s="8" customFormat="1" ht="12">
      <c r="B41" s="116" t="s">
        <v>122</v>
      </c>
      <c r="C41" s="133">
        <f>C34-C40</f>
        <v>0</v>
      </c>
      <c r="D41" s="2" t="s">
        <v>121</v>
      </c>
      <c r="E41" s="2"/>
      <c r="F41" s="2"/>
      <c r="G41" s="114"/>
      <c r="H41" s="117"/>
      <c r="I41" s="2"/>
      <c r="J41" s="10"/>
      <c r="L41" s="9"/>
      <c r="M41" s="9"/>
      <c r="N41" s="9"/>
      <c r="O41" s="9"/>
      <c r="P41" s="9"/>
      <c r="R41" s="7"/>
    </row>
    <row r="42" spans="2:18" s="8" customFormat="1" ht="12">
      <c r="B42" s="46"/>
      <c r="C42" s="122"/>
      <c r="D42" s="123"/>
      <c r="E42" s="123"/>
      <c r="F42" s="123"/>
      <c r="G42" s="123"/>
      <c r="H42" s="123"/>
      <c r="I42" s="2"/>
      <c r="J42" s="10"/>
      <c r="L42" s="9"/>
      <c r="M42" s="9"/>
      <c r="N42" s="9"/>
      <c r="O42" s="9"/>
      <c r="P42" s="9"/>
      <c r="R42" s="7"/>
    </row>
    <row r="43" spans="2:18" s="8" customFormat="1" ht="12" thickBot="1">
      <c r="B43" s="131" t="s">
        <v>120</v>
      </c>
      <c r="C43" s="120"/>
      <c r="D43" s="130"/>
      <c r="E43" s="130"/>
      <c r="F43" s="130"/>
      <c r="G43" s="130"/>
      <c r="H43" s="130"/>
      <c r="I43" s="108" t="s">
        <v>55</v>
      </c>
      <c r="J43" s="10"/>
      <c r="L43" s="9"/>
      <c r="M43" s="9"/>
      <c r="N43" s="9"/>
      <c r="O43" s="9"/>
      <c r="P43" s="9"/>
      <c r="R43" s="7"/>
    </row>
    <row r="44" spans="2:18" s="8" customFormat="1" ht="12">
      <c r="B44" s="10" t="s">
        <v>115</v>
      </c>
      <c r="C44" s="107">
        <v>0</v>
      </c>
      <c r="D44" s="107">
        <v>1</v>
      </c>
      <c r="E44" s="107">
        <v>2</v>
      </c>
      <c r="F44" s="107">
        <v>3</v>
      </c>
      <c r="G44" s="107">
        <v>4</v>
      </c>
      <c r="H44" s="107">
        <v>5</v>
      </c>
      <c r="J44" s="10"/>
      <c r="L44" s="9"/>
      <c r="R44" s="7"/>
    </row>
    <row r="45" spans="2:18" s="8" customFormat="1" ht="12">
      <c r="B45" s="5" t="s">
        <v>116</v>
      </c>
      <c r="C45" s="2"/>
      <c r="D45" s="109"/>
      <c r="E45" s="110"/>
      <c r="F45" s="110"/>
      <c r="G45" s="110"/>
      <c r="H45" s="110"/>
      <c r="I45" s="2"/>
      <c r="J45" s="111"/>
      <c r="K45" s="9"/>
      <c r="L45" s="9"/>
      <c r="R45" s="7"/>
    </row>
    <row r="46" spans="2:18" s="8" customFormat="1" ht="12">
      <c r="B46" s="5" t="s">
        <v>117</v>
      </c>
      <c r="C46" s="2"/>
      <c r="D46" s="109"/>
      <c r="E46" s="110"/>
      <c r="F46" s="110"/>
      <c r="G46" s="110"/>
      <c r="H46" s="110"/>
      <c r="I46" s="2"/>
      <c r="J46" s="111"/>
      <c r="K46" s="9"/>
      <c r="L46" s="9"/>
      <c r="M46" s="9"/>
      <c r="N46" s="9"/>
      <c r="O46" s="9"/>
      <c r="P46" s="9"/>
      <c r="R46" s="7"/>
    </row>
    <row r="47" spans="2:18" s="8" customFormat="1" ht="12">
      <c r="B47" s="2" t="s">
        <v>118</v>
      </c>
      <c r="C47" s="33"/>
      <c r="D47" s="35"/>
      <c r="E47" s="35"/>
      <c r="F47" s="35"/>
      <c r="G47" s="35"/>
      <c r="H47" s="35"/>
      <c r="I47" s="2"/>
      <c r="J47" s="111"/>
      <c r="K47" s="9"/>
      <c r="L47" s="9"/>
      <c r="M47" s="9"/>
      <c r="N47" s="9"/>
      <c r="O47" s="9"/>
      <c r="P47" s="9"/>
      <c r="R47" s="7"/>
    </row>
    <row r="48" spans="2:18" s="8" customFormat="1" ht="12">
      <c r="B48" s="2"/>
      <c r="C48" s="110"/>
      <c r="D48" s="110"/>
      <c r="E48" s="110"/>
      <c r="F48" s="110"/>
      <c r="G48" s="110"/>
      <c r="H48" s="110"/>
      <c r="I48" s="108" t="s">
        <v>56</v>
      </c>
      <c r="J48" s="111"/>
      <c r="K48" s="26"/>
      <c r="L48" s="26"/>
      <c r="M48" s="26"/>
      <c r="R48" s="7"/>
    </row>
    <row r="49" spans="2:18" s="8" customFormat="1" ht="12">
      <c r="B49" s="46" t="s">
        <v>114</v>
      </c>
      <c r="C49" s="133">
        <f>NPV(H8,D48:H48)</f>
        <v>0</v>
      </c>
      <c r="D49" s="119"/>
      <c r="E49" s="2"/>
      <c r="F49" s="2"/>
      <c r="G49" s="114"/>
      <c r="H49" s="117"/>
      <c r="I49" s="2"/>
      <c r="J49" s="111"/>
      <c r="L49" s="9"/>
      <c r="M49" s="9"/>
      <c r="N49" s="9"/>
      <c r="O49" s="9"/>
      <c r="P49" s="9"/>
      <c r="R49" s="7"/>
    </row>
    <row r="50" spans="2:18" s="8" customFormat="1" ht="12">
      <c r="B50" s="2"/>
      <c r="C50" s="2"/>
      <c r="D50" s="2"/>
      <c r="E50" s="2"/>
      <c r="F50" s="2"/>
      <c r="G50" s="2"/>
      <c r="H50" s="2"/>
      <c r="I50" s="2"/>
      <c r="J50" s="111"/>
      <c r="L50" s="9"/>
      <c r="M50" s="9"/>
      <c r="N50" s="9"/>
      <c r="O50" s="9"/>
      <c r="P50" s="9"/>
      <c r="R50" s="7"/>
    </row>
    <row r="51" spans="2:18" s="8" customFormat="1" ht="12">
      <c r="B51" s="10" t="s">
        <v>136</v>
      </c>
      <c r="C51" s="107">
        <v>0</v>
      </c>
      <c r="D51" s="107">
        <v>1</v>
      </c>
      <c r="E51" s="107">
        <v>2</v>
      </c>
      <c r="F51" s="107">
        <v>3</v>
      </c>
      <c r="G51" s="107">
        <v>4</v>
      </c>
      <c r="H51" s="107">
        <v>5</v>
      </c>
      <c r="I51" s="2"/>
      <c r="J51" s="111"/>
      <c r="L51" s="9"/>
      <c r="R51" s="7"/>
    </row>
    <row r="52" spans="2:18" s="8" customFormat="1" ht="12">
      <c r="B52" s="4" t="s">
        <v>137</v>
      </c>
      <c r="C52" s="2"/>
      <c r="D52" s="118"/>
      <c r="E52" s="7"/>
      <c r="F52" s="7"/>
      <c r="G52" s="7"/>
      <c r="H52" s="7"/>
      <c r="I52" s="108" t="s">
        <v>56</v>
      </c>
      <c r="J52" s="111"/>
      <c r="L52" s="9"/>
      <c r="R52" s="7"/>
    </row>
    <row r="53" spans="2:18" s="8" customFormat="1" ht="12">
      <c r="B53" s="46" t="s">
        <v>114</v>
      </c>
      <c r="C53" s="133">
        <f>NPV(H$8,D52:H52)</f>
        <v>0</v>
      </c>
      <c r="D53" s="112"/>
      <c r="E53" s="2"/>
      <c r="F53" s="2"/>
      <c r="G53" s="2"/>
      <c r="H53" s="2"/>
      <c r="I53" s="2"/>
      <c r="J53" s="111"/>
      <c r="K53" s="9"/>
      <c r="L53" s="9"/>
      <c r="R53" s="7"/>
    </row>
    <row r="54" spans="2:18" s="8" customFormat="1" ht="12">
      <c r="B54" s="132" t="s">
        <v>122</v>
      </c>
      <c r="C54" s="133">
        <f>C49-C53</f>
        <v>0</v>
      </c>
      <c r="D54" s="2" t="s">
        <v>121</v>
      </c>
      <c r="E54" s="2"/>
      <c r="F54" s="2"/>
      <c r="G54" s="123"/>
      <c r="H54" s="123"/>
      <c r="I54" s="108" t="s">
        <v>57</v>
      </c>
      <c r="J54" s="111"/>
      <c r="K54" s="9"/>
      <c r="L54" s="9"/>
      <c r="R54" s="7"/>
    </row>
    <row r="55" spans="2:18" s="8" customFormat="1" ht="12">
      <c r="B55" s="46"/>
      <c r="C55" s="122"/>
      <c r="D55" s="112"/>
      <c r="E55" s="2"/>
      <c r="F55" s="2"/>
      <c r="G55" s="2"/>
      <c r="H55" s="2"/>
      <c r="I55" s="2"/>
      <c r="J55" s="111"/>
      <c r="K55" s="9"/>
      <c r="L55" s="9"/>
      <c r="R55" s="7"/>
    </row>
    <row r="56" spans="2:18" s="8" customFormat="1" ht="12">
      <c r="B56" s="10"/>
      <c r="C56" s="2"/>
      <c r="D56" s="2"/>
      <c r="E56" s="2"/>
      <c r="F56" s="2"/>
      <c r="G56" s="2"/>
      <c r="H56" s="2"/>
      <c r="I56" s="2"/>
      <c r="J56" s="10"/>
      <c r="L56" s="9"/>
      <c r="R56" s="7"/>
    </row>
    <row r="57" spans="2:18" s="8" customFormat="1" ht="12">
      <c r="B57" s="4"/>
      <c r="C57" s="2"/>
      <c r="D57" s="2"/>
      <c r="E57" s="2"/>
      <c r="F57" s="2"/>
      <c r="G57" s="2"/>
      <c r="H57" s="2"/>
      <c r="I57" s="2"/>
      <c r="J57" s="10"/>
      <c r="L57" s="9"/>
      <c r="R57" s="7"/>
    </row>
    <row r="58" spans="2:18" s="8" customFormat="1" ht="12">
      <c r="B58" s="4"/>
      <c r="C58" s="2"/>
      <c r="D58" s="2"/>
      <c r="E58" s="2"/>
      <c r="F58" s="2"/>
      <c r="G58" s="2"/>
      <c r="H58" s="2"/>
      <c r="I58" s="2"/>
      <c r="J58" s="10"/>
      <c r="L58" s="9"/>
      <c r="R58" s="7"/>
    </row>
    <row r="61" ht="12">
      <c r="B61" s="4"/>
    </row>
    <row r="63" ht="12">
      <c r="B63" s="4"/>
    </row>
    <row r="65" ht="12">
      <c r="B65" s="4"/>
    </row>
    <row r="67" ht="12">
      <c r="B67" s="5"/>
    </row>
  </sheetData>
  <sheetProtection/>
  <printOptions headings="1" horizontalCentered="1" verticalCentered="1"/>
  <pageMargins left="0.7480314960629921" right="0.7480314960629921" top="0.6692913385826772" bottom="0.35433070866141736" header="0.5118110236220472" footer="0.2755905511811024"/>
  <pageSetup horizontalDpi="200" verticalDpi="200" orientation="portrait" paperSize="9" r:id="rId2"/>
  <headerFooter alignWithMargins="0">
    <oddFooter>&amp;R© E.M. Abascal</oddFooter>
  </headerFooter>
  <drawing r:id="rId1"/>
</worksheet>
</file>

<file path=xl/worksheets/sheet2.xml><?xml version="1.0" encoding="utf-8"?>
<worksheet xmlns="http://schemas.openxmlformats.org/spreadsheetml/2006/main" xmlns:r="http://schemas.openxmlformats.org/officeDocument/2006/relationships">
  <dimension ref="A1:G39"/>
  <sheetViews>
    <sheetView view="pageBreakPreview" zoomScale="160" zoomScaleNormal="160" zoomScaleSheetLayoutView="160" zoomScalePageLayoutView="0" workbookViewId="0" topLeftCell="A1">
      <selection activeCell="G13" sqref="G13"/>
    </sheetView>
  </sheetViews>
  <sheetFormatPr defaultColWidth="11.57421875" defaultRowHeight="12" customHeight="1"/>
  <cols>
    <col min="1" max="1" width="3.00390625" style="71" customWidth="1"/>
    <col min="2" max="2" width="35.57421875" style="17" customWidth="1"/>
    <col min="3" max="5" width="10.00390625" style="17" customWidth="1"/>
    <col min="6" max="6" width="10.8515625" style="17" customWidth="1"/>
    <col min="7" max="7" width="17.421875" style="3" customWidth="1"/>
    <col min="8" max="8" width="18.140625" style="17" customWidth="1"/>
    <col min="9" max="9" width="12.7109375" style="17" customWidth="1"/>
    <col min="10" max="10" width="12.140625" style="17" customWidth="1"/>
    <col min="11" max="12" width="7.57421875" style="17" customWidth="1"/>
    <col min="13" max="16384" width="11.57421875" style="17" customWidth="1"/>
  </cols>
  <sheetData>
    <row r="1" spans="3:5" ht="22.5" customHeight="1">
      <c r="C1" s="72" t="s">
        <v>74</v>
      </c>
      <c r="E1" s="16"/>
    </row>
    <row r="2" spans="3:5" ht="12" customHeight="1">
      <c r="C2" s="16"/>
      <c r="D2" s="73"/>
      <c r="E2" s="16"/>
    </row>
    <row r="3" spans="2:7" ht="15" customHeight="1" thickBot="1">
      <c r="B3" s="83" t="s">
        <v>87</v>
      </c>
      <c r="C3" s="81" t="s">
        <v>85</v>
      </c>
      <c r="D3" s="81" t="s">
        <v>84</v>
      </c>
      <c r="E3" s="81" t="s">
        <v>86</v>
      </c>
      <c r="F3" s="82" t="s">
        <v>50</v>
      </c>
      <c r="G3" s="77"/>
    </row>
    <row r="4" spans="2:6" ht="12" customHeight="1">
      <c r="B4" s="84" t="s">
        <v>89</v>
      </c>
      <c r="C4" s="86">
        <v>0.28</v>
      </c>
      <c r="D4" s="85">
        <v>0.2</v>
      </c>
      <c r="E4" s="85">
        <v>0.12</v>
      </c>
      <c r="F4" s="21" t="s">
        <v>11</v>
      </c>
    </row>
    <row r="5" spans="1:6" ht="12" customHeight="1">
      <c r="A5" s="74"/>
      <c r="B5" s="17" t="s">
        <v>43</v>
      </c>
      <c r="C5" s="57">
        <v>0.057</v>
      </c>
      <c r="D5" s="57">
        <v>0.063</v>
      </c>
      <c r="E5" s="57">
        <v>0.069</v>
      </c>
      <c r="F5" s="21" t="s">
        <v>12</v>
      </c>
    </row>
    <row r="6" spans="2:6" ht="12" customHeight="1">
      <c r="B6" s="33" t="s">
        <v>88</v>
      </c>
      <c r="C6" s="87">
        <v>-60</v>
      </c>
      <c r="D6" s="87">
        <v>-51</v>
      </c>
      <c r="E6" s="87">
        <v>-42</v>
      </c>
      <c r="F6" s="3"/>
    </row>
    <row r="7" spans="3:7" ht="12" customHeight="1">
      <c r="C7" s="71"/>
      <c r="D7" s="71"/>
      <c r="E7" s="80"/>
      <c r="F7" s="3"/>
      <c r="G7" s="78"/>
    </row>
    <row r="8" spans="1:6" ht="12" customHeight="1">
      <c r="A8" s="74"/>
      <c r="B8" s="88" t="s">
        <v>90</v>
      </c>
      <c r="C8" s="89">
        <v>350</v>
      </c>
      <c r="D8" s="89">
        <v>300</v>
      </c>
      <c r="E8" s="89">
        <v>250</v>
      </c>
      <c r="F8" s="3"/>
    </row>
    <row r="9" spans="2:6" ht="12" customHeight="1">
      <c r="B9" s="17" t="s">
        <v>43</v>
      </c>
      <c r="C9" s="57">
        <v>0.028</v>
      </c>
      <c r="D9" s="57">
        <v>0.063</v>
      </c>
      <c r="E9" s="57">
        <v>0.107</v>
      </c>
      <c r="F9" s="21" t="s">
        <v>12</v>
      </c>
    </row>
    <row r="10" spans="2:6" ht="12" customHeight="1">
      <c r="B10" s="33" t="s">
        <v>88</v>
      </c>
      <c r="C10" s="87">
        <v>-87</v>
      </c>
      <c r="D10" s="87">
        <v>-51</v>
      </c>
      <c r="E10" s="87">
        <v>-15</v>
      </c>
      <c r="F10" s="3"/>
    </row>
    <row r="11" spans="1:7" ht="12" customHeight="1">
      <c r="A11" s="74"/>
      <c r="C11" s="71"/>
      <c r="D11" s="71"/>
      <c r="E11" s="76"/>
      <c r="F11" s="3"/>
      <c r="G11" s="79"/>
    </row>
    <row r="12" spans="2:7" ht="12" customHeight="1">
      <c r="B12" s="84" t="s">
        <v>91</v>
      </c>
      <c r="C12" s="89">
        <v>9</v>
      </c>
      <c r="D12" s="89">
        <v>10</v>
      </c>
      <c r="E12" s="89">
        <v>11</v>
      </c>
      <c r="G12" s="79"/>
    </row>
    <row r="13" spans="2:6" ht="12" customHeight="1">
      <c r="B13" s="17" t="s">
        <v>43</v>
      </c>
      <c r="C13" s="57">
        <v>-0.128</v>
      </c>
      <c r="D13" s="57">
        <v>0.063</v>
      </c>
      <c r="E13" s="57">
        <v>0.245</v>
      </c>
      <c r="F13" s="21" t="s">
        <v>13</v>
      </c>
    </row>
    <row r="14" spans="2:5" ht="12" customHeight="1">
      <c r="B14" s="33" t="s">
        <v>88</v>
      </c>
      <c r="C14" s="87">
        <v>-190</v>
      </c>
      <c r="D14" s="87">
        <v>-51</v>
      </c>
      <c r="E14" s="87">
        <v>88</v>
      </c>
    </row>
    <row r="15" spans="3:5" ht="12" customHeight="1">
      <c r="C15" s="71"/>
      <c r="D15" s="71"/>
      <c r="E15" s="71"/>
    </row>
    <row r="16" spans="2:5" ht="12" customHeight="1">
      <c r="B16" s="84" t="s">
        <v>92</v>
      </c>
      <c r="C16" s="89" t="s">
        <v>93</v>
      </c>
      <c r="D16" s="89" t="s">
        <v>94</v>
      </c>
      <c r="E16" s="89" t="s">
        <v>95</v>
      </c>
    </row>
    <row r="17" spans="2:6" ht="12" customHeight="1">
      <c r="B17" s="17" t="s">
        <v>43</v>
      </c>
      <c r="C17" s="57">
        <v>-0.131</v>
      </c>
      <c r="D17" s="57">
        <v>0.063</v>
      </c>
      <c r="E17" s="57">
        <v>0.354</v>
      </c>
      <c r="F17" s="21" t="s">
        <v>14</v>
      </c>
    </row>
    <row r="18" spans="2:5" ht="12" customHeight="1">
      <c r="B18" s="33" t="s">
        <v>88</v>
      </c>
      <c r="C18" s="87">
        <v>-235</v>
      </c>
      <c r="D18" s="87">
        <v>-51</v>
      </c>
      <c r="E18" s="87">
        <v>135</v>
      </c>
    </row>
    <row r="20" ht="12" customHeight="1">
      <c r="B20" s="16"/>
    </row>
    <row r="21" spans="2:7" ht="12" customHeight="1">
      <c r="B21" s="54"/>
      <c r="D21" s="75"/>
      <c r="E21" s="75"/>
      <c r="F21" s="75"/>
      <c r="G21" s="70"/>
    </row>
    <row r="22" spans="2:7" ht="12" customHeight="1">
      <c r="B22" s="52"/>
      <c r="D22" s="75"/>
      <c r="E22" s="75"/>
      <c r="F22" s="75"/>
      <c r="G22" s="70"/>
    </row>
    <row r="23" ht="12" customHeight="1">
      <c r="B23" s="39"/>
    </row>
    <row r="24" ht="12" customHeight="1">
      <c r="B24" s="39"/>
    </row>
    <row r="25" ht="12" customHeight="1">
      <c r="B25" s="39"/>
    </row>
    <row r="28" ht="12" customHeight="1">
      <c r="B28" s="39"/>
    </row>
    <row r="31" ht="12" customHeight="1">
      <c r="B31" s="39"/>
    </row>
    <row r="32" ht="12" customHeight="1">
      <c r="B32" s="52"/>
    </row>
    <row r="34" ht="12" customHeight="1">
      <c r="B34" s="39"/>
    </row>
    <row r="35" ht="12" customHeight="1">
      <c r="B35" s="52"/>
    </row>
    <row r="38" ht="12" customHeight="1">
      <c r="B38" s="39"/>
    </row>
    <row r="39" ht="12" customHeight="1">
      <c r="B39" s="52"/>
    </row>
  </sheetData>
  <sheetProtection/>
  <printOptions headings="1" horizontalCentered="1" verticalCentered="1"/>
  <pageMargins left="0.7480314960629921" right="0.35433070866141736" top="0.95" bottom="0.81" header="0" footer="0"/>
  <pageSetup horizontalDpi="200" verticalDpi="200" orientation="portrait" paperSize="9" scale="96"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dimension ref="A1:J76"/>
  <sheetViews>
    <sheetView view="pageBreakPreview" zoomScale="160" zoomScaleNormal="160" zoomScaleSheetLayoutView="160" workbookViewId="0" topLeftCell="A1">
      <selection activeCell="B22" sqref="B22"/>
    </sheetView>
  </sheetViews>
  <sheetFormatPr defaultColWidth="11.57421875" defaultRowHeight="12.75"/>
  <cols>
    <col min="1" max="1" width="2.57421875" style="63" customWidth="1"/>
    <col min="2" max="2" width="24.7109375" style="2" customWidth="1"/>
    <col min="3" max="3" width="7.140625" style="2" customWidth="1"/>
    <col min="4" max="6" width="8.7109375" style="2" customWidth="1"/>
    <col min="7" max="7" width="10.28125" style="3" customWidth="1"/>
    <col min="8" max="8" width="8.57421875" style="2" customWidth="1"/>
    <col min="9" max="9" width="12.7109375" style="2" customWidth="1"/>
    <col min="10" max="10" width="12.140625" style="2" customWidth="1"/>
    <col min="11" max="12" width="7.57421875" style="2" customWidth="1"/>
    <col min="13" max="16384" width="11.57421875" style="2" customWidth="1"/>
  </cols>
  <sheetData>
    <row r="1" ht="15">
      <c r="D1" s="1" t="s">
        <v>75</v>
      </c>
    </row>
    <row r="3" spans="2:10" ht="12" thickBot="1">
      <c r="B3" s="13" t="s">
        <v>49</v>
      </c>
      <c r="C3" s="14"/>
      <c r="D3" s="15">
        <v>1</v>
      </c>
      <c r="E3" s="15">
        <v>2</v>
      </c>
      <c r="F3" s="15">
        <v>3</v>
      </c>
      <c r="G3" s="90" t="s">
        <v>50</v>
      </c>
      <c r="H3" s="151"/>
      <c r="I3" s="17"/>
      <c r="J3" s="17"/>
    </row>
    <row r="4" spans="2:10" ht="12">
      <c r="B4" s="2" t="s">
        <v>17</v>
      </c>
      <c r="C4" s="18"/>
      <c r="D4" s="65">
        <v>60000</v>
      </c>
      <c r="E4" s="20">
        <f aca="true" t="shared" si="0" ref="E4:F6">D4</f>
        <v>60000</v>
      </c>
      <c r="F4" s="20">
        <f t="shared" si="0"/>
        <v>60000</v>
      </c>
      <c r="G4" s="21" t="s">
        <v>11</v>
      </c>
      <c r="H4" s="16"/>
      <c r="I4" s="17"/>
      <c r="J4" s="17"/>
    </row>
    <row r="5" spans="2:10" ht="12">
      <c r="B5" s="2" t="s">
        <v>18</v>
      </c>
      <c r="C5" s="18"/>
      <c r="D5" s="65">
        <v>10</v>
      </c>
      <c r="E5" s="20">
        <f t="shared" si="0"/>
        <v>10</v>
      </c>
      <c r="F5" s="20">
        <f t="shared" si="0"/>
        <v>10</v>
      </c>
      <c r="G5" s="22"/>
      <c r="H5" s="16"/>
      <c r="I5" s="17"/>
      <c r="J5" s="17"/>
    </row>
    <row r="6" spans="2:10" ht="12">
      <c r="B6" s="2" t="s">
        <v>19</v>
      </c>
      <c r="C6" s="17"/>
      <c r="D6" s="66">
        <v>9.5</v>
      </c>
      <c r="E6" s="23">
        <f t="shared" si="0"/>
        <v>9.5</v>
      </c>
      <c r="F6" s="23">
        <f t="shared" si="0"/>
        <v>9.5</v>
      </c>
      <c r="G6" s="24"/>
      <c r="H6" s="17"/>
      <c r="I6" s="17"/>
      <c r="J6" s="17"/>
    </row>
    <row r="7" spans="3:7" ht="12">
      <c r="C7" s="17"/>
      <c r="D7" s="10"/>
      <c r="E7" s="23"/>
      <c r="F7" s="23"/>
      <c r="G7" s="24"/>
    </row>
    <row r="8" spans="1:8" ht="18.75" customHeight="1" thickBot="1">
      <c r="A8" s="48"/>
      <c r="B8" s="25" t="s">
        <v>20</v>
      </c>
      <c r="C8" s="25"/>
      <c r="D8" s="15">
        <v>1</v>
      </c>
      <c r="E8" s="15">
        <v>2</v>
      </c>
      <c r="F8" s="15">
        <v>3</v>
      </c>
      <c r="G8" s="26"/>
      <c r="H8" s="10"/>
    </row>
    <row r="9" spans="2:9" ht="12">
      <c r="B9" s="2" t="s">
        <v>21</v>
      </c>
      <c r="C9" s="18"/>
      <c r="D9" s="20">
        <f>D4*D5/1000</f>
        <v>600</v>
      </c>
      <c r="E9" s="20">
        <f>E4*E5/1000</f>
        <v>600</v>
      </c>
      <c r="F9" s="20">
        <f>F4*F5/1000</f>
        <v>600</v>
      </c>
      <c r="G9" s="21"/>
      <c r="H9" s="10"/>
      <c r="I9" s="29"/>
    </row>
    <row r="10" spans="2:7" ht="11.25">
      <c r="B10" s="2" t="s">
        <v>22</v>
      </c>
      <c r="C10" s="17"/>
      <c r="D10" s="28">
        <f>D6*D4/1000</f>
        <v>570</v>
      </c>
      <c r="E10" s="28">
        <f>E6*E4/1000</f>
        <v>570</v>
      </c>
      <c r="F10" s="28">
        <f>F6*F4/1000</f>
        <v>570</v>
      </c>
      <c r="G10" s="22"/>
    </row>
    <row r="11" spans="2:9" ht="11.25">
      <c r="B11" s="2" t="s">
        <v>23</v>
      </c>
      <c r="C11" s="18"/>
      <c r="D11" s="20">
        <f>D9-D10</f>
        <v>30</v>
      </c>
      <c r="E11" s="20">
        <f>E9-E10</f>
        <v>30</v>
      </c>
      <c r="F11" s="20">
        <f>F9-F10</f>
        <v>30</v>
      </c>
      <c r="G11" s="22"/>
      <c r="I11" s="29"/>
    </row>
    <row r="12" spans="2:9" ht="12">
      <c r="B12" s="2" t="s">
        <v>24</v>
      </c>
      <c r="C12" s="17"/>
      <c r="D12" s="67">
        <v>20</v>
      </c>
      <c r="E12" s="30">
        <f>D12</f>
        <v>20</v>
      </c>
      <c r="F12" s="30">
        <f>E12</f>
        <v>20</v>
      </c>
      <c r="G12" s="21" t="s">
        <v>12</v>
      </c>
      <c r="H12" s="12"/>
      <c r="I12" s="29"/>
    </row>
    <row r="13" spans="2:7" ht="12">
      <c r="B13" s="31" t="s">
        <v>0</v>
      </c>
      <c r="C13" s="32"/>
      <c r="D13" s="20">
        <f>D11-D12</f>
        <v>10</v>
      </c>
      <c r="E13" s="20">
        <f>E11-E12</f>
        <v>10</v>
      </c>
      <c r="F13" s="20">
        <f>F11-F12</f>
        <v>10</v>
      </c>
      <c r="G13" s="22"/>
    </row>
    <row r="14" spans="2:7" ht="11.25">
      <c r="B14" s="2" t="s">
        <v>1</v>
      </c>
      <c r="C14" s="17"/>
      <c r="D14" s="33">
        <f>0.2*$C23</f>
        <v>0</v>
      </c>
      <c r="E14" s="33">
        <f>0.2*$C23</f>
        <v>0</v>
      </c>
      <c r="F14" s="33">
        <f>0.2*$C23</f>
        <v>0</v>
      </c>
      <c r="G14" s="21" t="s">
        <v>13</v>
      </c>
    </row>
    <row r="15" spans="2:9" ht="12">
      <c r="B15" s="10" t="s">
        <v>46</v>
      </c>
      <c r="C15" s="34"/>
      <c r="D15" s="20">
        <f>D13-D14</f>
        <v>10</v>
      </c>
      <c r="E15" s="20">
        <f>E13-E14</f>
        <v>10</v>
      </c>
      <c r="F15" s="20">
        <f>F13-F14</f>
        <v>10</v>
      </c>
      <c r="G15" s="22"/>
      <c r="I15" s="29"/>
    </row>
    <row r="16" spans="2:9" ht="11.25">
      <c r="B16" s="2" t="s">
        <v>25</v>
      </c>
      <c r="C16" s="17"/>
      <c r="D16" s="35">
        <v>0</v>
      </c>
      <c r="E16" s="33">
        <v>0</v>
      </c>
      <c r="F16" s="33">
        <v>0</v>
      </c>
      <c r="I16" s="29"/>
    </row>
    <row r="17" spans="2:9" ht="11.25">
      <c r="B17" s="2" t="s">
        <v>124</v>
      </c>
      <c r="C17" s="17"/>
      <c r="D17" s="20">
        <f>D15-D16</f>
        <v>10</v>
      </c>
      <c r="E17" s="20">
        <f>E15-E16</f>
        <v>10</v>
      </c>
      <c r="F17" s="20">
        <f>F15-F16</f>
        <v>10</v>
      </c>
      <c r="G17" s="22"/>
      <c r="I17" s="29"/>
    </row>
    <row r="18" spans="2:9" ht="11.25">
      <c r="B18" s="2" t="s">
        <v>26</v>
      </c>
      <c r="C18" s="17"/>
      <c r="D18" s="35">
        <f>0.3*D17</f>
        <v>3</v>
      </c>
      <c r="E18" s="33">
        <f>0.3*E17</f>
        <v>3</v>
      </c>
      <c r="F18" s="33">
        <f>0.3*F17</f>
        <v>3</v>
      </c>
      <c r="I18" s="29"/>
    </row>
    <row r="19" spans="2:9" ht="12">
      <c r="B19" s="10" t="s">
        <v>27</v>
      </c>
      <c r="C19" s="17"/>
      <c r="D19" s="20">
        <f>D17-D18</f>
        <v>7</v>
      </c>
      <c r="E19" s="20">
        <f>E17-E18</f>
        <v>7</v>
      </c>
      <c r="F19" s="20">
        <f>F17-F18</f>
        <v>7</v>
      </c>
      <c r="G19" s="22"/>
      <c r="I19" s="27"/>
    </row>
    <row r="20" spans="2:9" ht="12">
      <c r="B20" s="10"/>
      <c r="C20" s="17"/>
      <c r="D20" s="20"/>
      <c r="E20" s="20"/>
      <c r="F20" s="20"/>
      <c r="G20" s="22"/>
      <c r="I20" s="27"/>
    </row>
    <row r="21" spans="1:8" ht="17.25" customHeight="1" thickBot="1">
      <c r="A21" s="48"/>
      <c r="B21" s="25" t="s">
        <v>28</v>
      </c>
      <c r="C21" s="15">
        <v>0</v>
      </c>
      <c r="D21" s="15">
        <v>1</v>
      </c>
      <c r="E21" s="15">
        <v>2</v>
      </c>
      <c r="F21" s="15">
        <v>3</v>
      </c>
      <c r="G21" s="26"/>
      <c r="H21" s="10"/>
    </row>
    <row r="22" spans="2:9" ht="12">
      <c r="B22" s="17" t="s">
        <v>82</v>
      </c>
      <c r="C22" s="17"/>
      <c r="D22" s="18">
        <f>$H$22*D9</f>
        <v>120</v>
      </c>
      <c r="E22" s="18">
        <f>$H$22*E9</f>
        <v>120</v>
      </c>
      <c r="F22" s="36">
        <v>0</v>
      </c>
      <c r="G22" s="21" t="s">
        <v>14</v>
      </c>
      <c r="H22" s="91">
        <v>0.2</v>
      </c>
      <c r="I22" s="10" t="s">
        <v>96</v>
      </c>
    </row>
    <row r="23" spans="2:7" ht="12">
      <c r="B23" s="2" t="s">
        <v>29</v>
      </c>
      <c r="C23" s="68">
        <v>0</v>
      </c>
      <c r="D23" s="28">
        <f>C23-D14</f>
        <v>0</v>
      </c>
      <c r="E23" s="28">
        <f>D23-E14</f>
        <v>0</v>
      </c>
      <c r="F23" s="37">
        <v>0</v>
      </c>
      <c r="G23" s="21" t="s">
        <v>13</v>
      </c>
    </row>
    <row r="24" spans="2:8" ht="11.25">
      <c r="B24" s="4" t="s">
        <v>44</v>
      </c>
      <c r="C24" s="20">
        <f>C23+C22</f>
        <v>0</v>
      </c>
      <c r="D24" s="20">
        <f>D23+D22</f>
        <v>120</v>
      </c>
      <c r="E24" s="20">
        <f>E23+E22</f>
        <v>120</v>
      </c>
      <c r="F24" s="20">
        <f>F23+F22</f>
        <v>0</v>
      </c>
      <c r="G24" s="22"/>
      <c r="H24" s="27"/>
    </row>
    <row r="25" ht="9" customHeight="1"/>
    <row r="26" spans="2:9" ht="12">
      <c r="B26" s="2" t="s">
        <v>30</v>
      </c>
      <c r="C26" s="10">
        <v>0</v>
      </c>
      <c r="D26" s="20">
        <f>C26</f>
        <v>0</v>
      </c>
      <c r="E26" s="20">
        <f>D26</f>
        <v>0</v>
      </c>
      <c r="F26" s="20">
        <f>E26</f>
        <v>0</v>
      </c>
      <c r="G26" s="22"/>
      <c r="I26" s="38"/>
    </row>
    <row r="27" spans="2:7" ht="11.25">
      <c r="B27" s="2" t="s">
        <v>31</v>
      </c>
      <c r="C27" s="28">
        <f>C24</f>
        <v>0</v>
      </c>
      <c r="D27" s="28">
        <f>C27+D19</f>
        <v>7</v>
      </c>
      <c r="E27" s="28">
        <f>D27+E19</f>
        <v>14</v>
      </c>
      <c r="F27" s="28">
        <f>E27+F19</f>
        <v>21</v>
      </c>
      <c r="G27" s="21" t="s">
        <v>14</v>
      </c>
    </row>
    <row r="28" spans="2:7" ht="11.25">
      <c r="B28" s="2" t="s">
        <v>52</v>
      </c>
      <c r="C28" s="20">
        <f>C26+C27</f>
        <v>0</v>
      </c>
      <c r="D28" s="20">
        <f>D26+D27</f>
        <v>7</v>
      </c>
      <c r="E28" s="20">
        <f>E26+E27</f>
        <v>14</v>
      </c>
      <c r="F28" s="20">
        <f>F26+F27</f>
        <v>21</v>
      </c>
      <c r="G28" s="22"/>
    </row>
    <row r="29" spans="4:7" ht="11.25">
      <c r="D29" s="20"/>
      <c r="E29" s="20"/>
      <c r="F29" s="20"/>
      <c r="G29" s="22"/>
    </row>
    <row r="30" spans="1:7" ht="12" thickBot="1">
      <c r="A30" s="48"/>
      <c r="B30" s="13" t="s">
        <v>45</v>
      </c>
      <c r="C30" s="15">
        <v>0</v>
      </c>
      <c r="D30" s="15">
        <v>1</v>
      </c>
      <c r="E30" s="15">
        <v>2</v>
      </c>
      <c r="F30" s="15">
        <v>3</v>
      </c>
      <c r="G30" s="26"/>
    </row>
    <row r="31" spans="2:7" ht="11.25">
      <c r="B31" s="17" t="s">
        <v>46</v>
      </c>
      <c r="C31" s="17"/>
      <c r="D31" s="18">
        <f>D15</f>
        <v>10</v>
      </c>
      <c r="E31" s="18">
        <f>E15</f>
        <v>10</v>
      </c>
      <c r="F31" s="18">
        <f>F15</f>
        <v>10</v>
      </c>
      <c r="G31" s="22"/>
    </row>
    <row r="32" spans="2:7" ht="11.25">
      <c r="B32" s="39" t="s">
        <v>61</v>
      </c>
      <c r="C32" s="28">
        <f>-C24</f>
        <v>0</v>
      </c>
      <c r="D32" s="28">
        <f>C24-D24</f>
        <v>-120</v>
      </c>
      <c r="E32" s="28">
        <f>D24-E24</f>
        <v>0</v>
      </c>
      <c r="F32" s="28">
        <f>E24-F24</f>
        <v>120</v>
      </c>
      <c r="G32" s="40"/>
    </row>
    <row r="33" spans="2:9" ht="12">
      <c r="B33" s="41" t="s">
        <v>47</v>
      </c>
      <c r="C33" s="42">
        <f>SUM(C31:C32)</f>
        <v>0</v>
      </c>
      <c r="D33" s="42">
        <f>SUM(D31:D32)</f>
        <v>-110</v>
      </c>
      <c r="E33" s="42">
        <f>SUM(E31:E32)</f>
        <v>10</v>
      </c>
      <c r="F33" s="42">
        <f>SUM(F31:F32)</f>
        <v>130</v>
      </c>
      <c r="G33" s="21"/>
      <c r="H33" s="19"/>
      <c r="I33" s="20"/>
    </row>
    <row r="34" ht="12">
      <c r="H34" s="10"/>
    </row>
    <row r="35" spans="2:9" ht="15" customHeight="1">
      <c r="B35" s="43" t="s">
        <v>97</v>
      </c>
      <c r="C35" s="92">
        <f>IRR(C33:F33)</f>
        <v>0.13351901850779702</v>
      </c>
      <c r="D35" s="43" t="s">
        <v>2</v>
      </c>
      <c r="E35" s="69">
        <v>0.13</v>
      </c>
      <c r="F35" s="45">
        <f>NPV(E35,D33:F33)+C33</f>
        <v>0.5828551864755556</v>
      </c>
      <c r="G35" s="21"/>
      <c r="H35" s="94"/>
      <c r="I35" s="95"/>
    </row>
    <row r="36" spans="2:9" ht="15" customHeight="1">
      <c r="B36" s="43" t="s">
        <v>98</v>
      </c>
      <c r="C36" s="92">
        <v>0.06</v>
      </c>
      <c r="D36" s="43" t="s">
        <v>2</v>
      </c>
      <c r="E36" s="69">
        <v>0.13</v>
      </c>
      <c r="F36" s="45">
        <v>-51</v>
      </c>
      <c r="G36" s="21"/>
      <c r="H36" s="145" t="s">
        <v>143</v>
      </c>
      <c r="I36" s="95"/>
    </row>
    <row r="37" spans="2:9" ht="12">
      <c r="B37" s="43"/>
      <c r="C37" s="44"/>
      <c r="D37" s="43"/>
      <c r="E37" s="44"/>
      <c r="F37" s="93"/>
      <c r="G37" s="21"/>
      <c r="H37" s="94"/>
      <c r="I37" s="10"/>
    </row>
    <row r="38" spans="2:7" ht="12">
      <c r="B38" s="10"/>
      <c r="C38" s="46"/>
      <c r="D38" s="47"/>
      <c r="F38" s="10"/>
      <c r="G38" s="26"/>
    </row>
    <row r="39" spans="4:10" ht="11.25">
      <c r="D39" s="29"/>
      <c r="E39" s="29"/>
      <c r="F39" s="55"/>
      <c r="G39" s="21"/>
      <c r="H39" s="17"/>
      <c r="I39" s="17"/>
      <c r="J39" s="17"/>
    </row>
    <row r="40" spans="2:10" ht="11.25">
      <c r="B40" s="3"/>
      <c r="G40" s="21"/>
      <c r="H40" s="17"/>
      <c r="I40" s="17"/>
      <c r="J40" s="57"/>
    </row>
    <row r="41" spans="2:6" ht="11.25">
      <c r="B41" s="3"/>
      <c r="C41" s="17"/>
      <c r="D41" s="17"/>
      <c r="E41" s="17"/>
      <c r="F41" s="17"/>
    </row>
    <row r="42" ht="12">
      <c r="B42" s="26"/>
    </row>
    <row r="43" ht="16.5" customHeight="1">
      <c r="B43" s="137"/>
    </row>
    <row r="44" ht="16.5" customHeight="1">
      <c r="B44" s="137"/>
    </row>
    <row r="45" ht="16.5" customHeight="1">
      <c r="B45" s="5"/>
    </row>
    <row r="46" ht="16.5" customHeight="1">
      <c r="B46" s="5"/>
    </row>
    <row r="47" ht="16.5" customHeight="1"/>
    <row r="48" ht="16.5" customHeight="1"/>
    <row r="49" ht="16.5" customHeight="1">
      <c r="B49" s="4"/>
    </row>
    <row r="50" ht="16.5" customHeight="1"/>
    <row r="51" ht="16.5" customHeight="1"/>
    <row r="52" ht="16.5" customHeight="1">
      <c r="B52" s="4"/>
    </row>
    <row r="53" ht="16.5" customHeight="1">
      <c r="H53" s="64"/>
    </row>
    <row r="54" spans="2:8" ht="16.5" customHeight="1">
      <c r="B54" s="5"/>
      <c r="H54" s="64"/>
    </row>
    <row r="55" spans="2:8" ht="16.5" customHeight="1">
      <c r="B55" s="4"/>
      <c r="H55" s="64"/>
    </row>
    <row r="56" spans="2:8" ht="16.5" customHeight="1">
      <c r="B56" s="5"/>
      <c r="H56" s="64"/>
    </row>
    <row r="57" spans="2:8" ht="16.5" customHeight="1">
      <c r="B57" s="4"/>
      <c r="H57" s="64"/>
    </row>
    <row r="58" ht="16.5" customHeight="1">
      <c r="B58" s="4"/>
    </row>
    <row r="59" ht="16.5" customHeight="1">
      <c r="B59" s="5"/>
    </row>
    <row r="60" ht="16.5" customHeight="1">
      <c r="B60" s="4"/>
    </row>
    <row r="61" ht="16.5" customHeight="1">
      <c r="B61" s="4"/>
    </row>
    <row r="62" ht="16.5" customHeight="1"/>
    <row r="63" ht="16.5" customHeight="1">
      <c r="B63" s="5"/>
    </row>
    <row r="64" ht="16.5" customHeight="1"/>
    <row r="65" ht="16.5" customHeight="1">
      <c r="B65" s="5"/>
    </row>
    <row r="66" ht="16.5" customHeight="1"/>
    <row r="67" ht="16.5" customHeight="1">
      <c r="B67" s="58"/>
    </row>
    <row r="68" ht="16.5" customHeight="1">
      <c r="B68" s="4"/>
    </row>
    <row r="69" ht="11.25">
      <c r="B69" s="5"/>
    </row>
    <row r="71" ht="11.25">
      <c r="G71" s="2"/>
    </row>
    <row r="72" spans="7:9" ht="12">
      <c r="G72" s="2"/>
      <c r="I72" s="10"/>
    </row>
    <row r="73" ht="12" customHeight="1">
      <c r="B73" s="66" t="s">
        <v>38</v>
      </c>
    </row>
    <row r="74" spans="2:7" ht="12" customHeight="1">
      <c r="B74" s="2" t="s">
        <v>39</v>
      </c>
      <c r="C74" s="66">
        <v>90</v>
      </c>
      <c r="D74" s="2">
        <f aca="true" t="shared" si="1" ref="D74:E76">C74</f>
        <v>90</v>
      </c>
      <c r="E74" s="2">
        <f t="shared" si="1"/>
        <v>90</v>
      </c>
      <c r="F74" s="59" t="s">
        <v>40</v>
      </c>
      <c r="G74" s="60"/>
    </row>
    <row r="75" spans="2:7" ht="12">
      <c r="B75" s="2" t="s">
        <v>41</v>
      </c>
      <c r="C75" s="66">
        <v>10</v>
      </c>
      <c r="D75" s="2">
        <f t="shared" si="1"/>
        <v>10</v>
      </c>
      <c r="E75" s="2">
        <f t="shared" si="1"/>
        <v>10</v>
      </c>
      <c r="F75" s="61">
        <f>(C74+C75*0.95-C76*0.95)/365</f>
        <v>0.19452054794520549</v>
      </c>
      <c r="G75" s="62"/>
    </row>
    <row r="76" spans="2:5" ht="12">
      <c r="B76" s="2" t="s">
        <v>42</v>
      </c>
      <c r="C76" s="66">
        <v>30</v>
      </c>
      <c r="D76" s="2">
        <f t="shared" si="1"/>
        <v>30</v>
      </c>
      <c r="E76" s="2">
        <f t="shared" si="1"/>
        <v>30</v>
      </c>
    </row>
  </sheetData>
  <sheetProtection/>
  <printOptions headings="1" horizontalCentered="1" verticalCentered="1"/>
  <pageMargins left="0.7480314960629921" right="0.35433070866141736" top="0.95" bottom="0.81" header="0" footer="0"/>
  <pageSetup horizontalDpi="200" verticalDpi="200" orientation="portrait" paperSize="9" scale="96" r:id="rId2"/>
  <headerFooter alignWithMargins="0">
    <oddFooter>&amp;CPage &amp;P</oddFooter>
  </headerFooter>
  <rowBreaks count="1" manualBreakCount="1">
    <brk id="70" max="6" man="1"/>
  </rowBreaks>
  <drawing r:id="rId1"/>
</worksheet>
</file>

<file path=xl/worksheets/sheet4.xml><?xml version="1.0" encoding="utf-8"?>
<worksheet xmlns="http://schemas.openxmlformats.org/spreadsheetml/2006/main" xmlns:r="http://schemas.openxmlformats.org/officeDocument/2006/relationships">
  <dimension ref="A1:L87"/>
  <sheetViews>
    <sheetView tabSelected="1" view="pageBreakPreview" zoomScale="160" zoomScaleNormal="160" zoomScaleSheetLayoutView="160" zoomScalePageLayoutView="0" workbookViewId="0" topLeftCell="A46">
      <selection activeCell="J8" sqref="J8"/>
    </sheetView>
  </sheetViews>
  <sheetFormatPr defaultColWidth="11.57421875" defaultRowHeight="12.75"/>
  <cols>
    <col min="1" max="1" width="2.57421875" style="63" customWidth="1"/>
    <col min="2" max="2" width="16.421875" style="2" customWidth="1"/>
    <col min="3" max="3" width="5.8515625" style="2" customWidth="1"/>
    <col min="4" max="8" width="7.28125" style="2" customWidth="1"/>
    <col min="9" max="9" width="4.421875" style="3" customWidth="1"/>
    <col min="10" max="10" width="7.28125" style="11" customWidth="1"/>
    <col min="11" max="11" width="12.7109375" style="2" customWidth="1"/>
    <col min="12" max="12" width="12.140625" style="2" customWidth="1"/>
    <col min="13" max="14" width="7.57421875" style="2" customWidth="1"/>
    <col min="15" max="16384" width="11.57421875" style="2" customWidth="1"/>
  </cols>
  <sheetData>
    <row r="1" ht="15">
      <c r="E1" s="1" t="s">
        <v>106</v>
      </c>
    </row>
    <row r="2" spans="2:10" ht="11.25">
      <c r="B2" s="63"/>
      <c r="C2" s="63"/>
      <c r="D2" s="63"/>
      <c r="E2" s="63"/>
      <c r="F2" s="63"/>
      <c r="G2" s="63"/>
      <c r="H2" s="63"/>
      <c r="I2" s="63"/>
      <c r="J2" s="63"/>
    </row>
    <row r="3" spans="2:12" ht="12" thickBot="1">
      <c r="B3" s="13" t="s">
        <v>150</v>
      </c>
      <c r="C3" s="14"/>
      <c r="D3" s="15">
        <v>1</v>
      </c>
      <c r="E3" s="15">
        <v>2</v>
      </c>
      <c r="F3" s="15">
        <v>3</v>
      </c>
      <c r="G3" s="15">
        <v>4</v>
      </c>
      <c r="H3" s="15">
        <v>5</v>
      </c>
      <c r="I3" s="90" t="s">
        <v>99</v>
      </c>
      <c r="J3" s="96" t="s">
        <v>4</v>
      </c>
      <c r="K3" s="17"/>
      <c r="L3" s="17"/>
    </row>
    <row r="4" spans="2:12" ht="12">
      <c r="B4" s="2" t="s">
        <v>17</v>
      </c>
      <c r="C4" s="18"/>
      <c r="D4" s="152">
        <f>J4</f>
        <v>60000</v>
      </c>
      <c r="E4" s="20">
        <f>D4</f>
        <v>60000</v>
      </c>
      <c r="F4" s="20">
        <f>E4</f>
        <v>60000</v>
      </c>
      <c r="G4" s="20">
        <f>F4</f>
        <v>60000</v>
      </c>
      <c r="H4" s="20">
        <f>G4</f>
        <v>60000</v>
      </c>
      <c r="I4" s="21" t="s">
        <v>11</v>
      </c>
      <c r="J4" s="97">
        <v>60000</v>
      </c>
      <c r="K4" s="17"/>
      <c r="L4" s="17"/>
    </row>
    <row r="5" spans="2:12" ht="12">
      <c r="B5" s="2" t="s">
        <v>142</v>
      </c>
      <c r="C5" s="18"/>
      <c r="D5" s="152">
        <f>J5</f>
        <v>10</v>
      </c>
      <c r="E5" s="23">
        <f>D5*(1+$J$7)</f>
        <v>11</v>
      </c>
      <c r="F5" s="23">
        <f aca="true" t="shared" si="0" ref="F5:H6">E5*(1+$J$7)</f>
        <v>12.100000000000001</v>
      </c>
      <c r="G5" s="23">
        <f t="shared" si="0"/>
        <v>13.310000000000002</v>
      </c>
      <c r="H5" s="23">
        <f t="shared" si="0"/>
        <v>14.641000000000004</v>
      </c>
      <c r="I5" s="21" t="s">
        <v>12</v>
      </c>
      <c r="J5" s="97">
        <v>10</v>
      </c>
      <c r="K5" s="17"/>
      <c r="L5" s="17"/>
    </row>
    <row r="6" spans="2:12" ht="12">
      <c r="B6" s="2" t="s">
        <v>19</v>
      </c>
      <c r="C6" s="17"/>
      <c r="D6" s="64">
        <f>J6</f>
        <v>8.5</v>
      </c>
      <c r="E6" s="23">
        <f>D6*(1+$J$7)</f>
        <v>9.350000000000001</v>
      </c>
      <c r="F6" s="23">
        <f t="shared" si="0"/>
        <v>10.285000000000002</v>
      </c>
      <c r="G6" s="23">
        <f t="shared" si="0"/>
        <v>11.313500000000003</v>
      </c>
      <c r="H6" s="23">
        <f t="shared" si="0"/>
        <v>12.444850000000004</v>
      </c>
      <c r="I6" s="21" t="s">
        <v>12</v>
      </c>
      <c r="J6" s="98">
        <v>8.5</v>
      </c>
      <c r="K6" s="17"/>
      <c r="L6" s="17"/>
    </row>
    <row r="7" spans="2:12" ht="12">
      <c r="B7" s="2" t="s">
        <v>76</v>
      </c>
      <c r="C7" s="17"/>
      <c r="D7" s="10"/>
      <c r="E7" s="29">
        <f>$J7</f>
        <v>0.1</v>
      </c>
      <c r="F7" s="29">
        <f>$J7</f>
        <v>0.1</v>
      </c>
      <c r="G7" s="29">
        <f>$J7</f>
        <v>0.1</v>
      </c>
      <c r="H7" s="29">
        <f>$J7</f>
        <v>0.1</v>
      </c>
      <c r="I7" s="24"/>
      <c r="J7" s="91">
        <v>0.1</v>
      </c>
      <c r="K7" s="17"/>
      <c r="L7" s="17"/>
    </row>
    <row r="8" spans="2:11" ht="11.25">
      <c r="B8" s="63"/>
      <c r="C8" s="63"/>
      <c r="D8" s="63"/>
      <c r="E8" s="63"/>
      <c r="F8" s="63"/>
      <c r="G8" s="63"/>
      <c r="H8" s="63"/>
      <c r="I8" s="63"/>
      <c r="J8" s="63"/>
      <c r="K8" s="17"/>
    </row>
    <row r="9" spans="1:11" ht="18.75" customHeight="1" thickBot="1">
      <c r="A9" s="48"/>
      <c r="B9" s="25" t="s">
        <v>101</v>
      </c>
      <c r="C9" s="25"/>
      <c r="D9" s="15">
        <v>1</v>
      </c>
      <c r="E9" s="15">
        <v>2</v>
      </c>
      <c r="F9" s="15">
        <v>3</v>
      </c>
      <c r="G9" s="15">
        <v>4</v>
      </c>
      <c r="H9" s="15">
        <v>5</v>
      </c>
      <c r="J9" s="12"/>
      <c r="K9" s="17"/>
    </row>
    <row r="10" spans="2:11" ht="12">
      <c r="B10" s="2" t="s">
        <v>21</v>
      </c>
      <c r="C10" s="18"/>
      <c r="D10" s="20">
        <f>D4*D5/1000</f>
        <v>600</v>
      </c>
      <c r="E10" s="20">
        <f>E4*E5/1000</f>
        <v>660</v>
      </c>
      <c r="F10" s="20">
        <f>F4*F5/1000</f>
        <v>726.0000000000001</v>
      </c>
      <c r="G10" s="20">
        <f>G4*G5/1000</f>
        <v>798.6000000000001</v>
      </c>
      <c r="H10" s="20">
        <f>H4*H5/1000</f>
        <v>878.4600000000003</v>
      </c>
      <c r="I10" s="22"/>
      <c r="J10" s="12"/>
      <c r="K10" s="17"/>
    </row>
    <row r="11" spans="2:11" ht="11.25">
      <c r="B11" s="2" t="s">
        <v>22</v>
      </c>
      <c r="C11" s="143"/>
      <c r="D11" s="28">
        <f>D6*D4/1000</f>
        <v>510</v>
      </c>
      <c r="E11" s="28">
        <f>E6*E4/1000</f>
        <v>561.0000000000001</v>
      </c>
      <c r="F11" s="28">
        <f>F6*F4/1000</f>
        <v>617.1000000000001</v>
      </c>
      <c r="G11" s="28">
        <f>G6*G4/1000</f>
        <v>678.8100000000003</v>
      </c>
      <c r="H11" s="28">
        <f>H6*H4/1000</f>
        <v>746.6910000000003</v>
      </c>
      <c r="I11" s="22"/>
      <c r="K11" s="17"/>
    </row>
    <row r="12" spans="2:11" ht="11.25">
      <c r="B12" s="2" t="s">
        <v>23</v>
      </c>
      <c r="C12" s="18"/>
      <c r="D12" s="20">
        <f>D10-D11</f>
        <v>90</v>
      </c>
      <c r="E12" s="20">
        <f>E10-E11</f>
        <v>98.99999999999989</v>
      </c>
      <c r="F12" s="20">
        <f>F10-F11</f>
        <v>108.89999999999998</v>
      </c>
      <c r="G12" s="20">
        <f>G10-G11</f>
        <v>119.78999999999985</v>
      </c>
      <c r="H12" s="20">
        <f>H10-H11</f>
        <v>131.769</v>
      </c>
      <c r="K12" s="17"/>
    </row>
    <row r="13" spans="2:11" ht="12">
      <c r="B13" s="2" t="s">
        <v>24</v>
      </c>
      <c r="C13" s="17"/>
      <c r="D13" s="153">
        <f>J13</f>
        <v>10</v>
      </c>
      <c r="E13" s="28">
        <f>D13*(1+$J$7)</f>
        <v>11</v>
      </c>
      <c r="F13" s="28">
        <f>E13*(1+$J$7)</f>
        <v>12.100000000000001</v>
      </c>
      <c r="G13" s="28">
        <f>F13*(1+$J$7)</f>
        <v>13.310000000000002</v>
      </c>
      <c r="H13" s="28">
        <f>G13*(1+$J$7)</f>
        <v>14.641000000000004</v>
      </c>
      <c r="J13" s="99">
        <v>10</v>
      </c>
      <c r="K13" s="17"/>
    </row>
    <row r="14" spans="2:11" ht="12">
      <c r="B14" s="31" t="s">
        <v>0</v>
      </c>
      <c r="C14" s="32"/>
      <c r="D14" s="20">
        <f>D12-D13</f>
        <v>80</v>
      </c>
      <c r="E14" s="20">
        <f>E12-E13</f>
        <v>87.99999999999989</v>
      </c>
      <c r="F14" s="20">
        <f>F12-F13</f>
        <v>96.79999999999998</v>
      </c>
      <c r="G14" s="20">
        <f>G12-G13</f>
        <v>106.47999999999985</v>
      </c>
      <c r="H14" s="20">
        <f>H12-H13</f>
        <v>117.128</v>
      </c>
      <c r="I14" s="21" t="s">
        <v>12</v>
      </c>
      <c r="K14" s="17"/>
    </row>
    <row r="15" spans="2:11" ht="11.25">
      <c r="B15" s="2" t="s">
        <v>1</v>
      </c>
      <c r="C15" s="17"/>
      <c r="D15" s="33">
        <f>0.2*$C24</f>
        <v>60</v>
      </c>
      <c r="E15" s="33">
        <f>0.2*$C24</f>
        <v>60</v>
      </c>
      <c r="F15" s="33">
        <f>0.2*$C24</f>
        <v>60</v>
      </c>
      <c r="G15" s="33">
        <f>0.2*$C24</f>
        <v>60</v>
      </c>
      <c r="H15" s="33">
        <f>0.2*$C24</f>
        <v>60</v>
      </c>
      <c r="K15" s="29"/>
    </row>
    <row r="16" spans="2:11" ht="12">
      <c r="B16" s="10" t="s">
        <v>46</v>
      </c>
      <c r="C16" s="34"/>
      <c r="D16" s="20">
        <f>D14-D15</f>
        <v>20</v>
      </c>
      <c r="E16" s="20">
        <f>E14-E15</f>
        <v>27.999999999999886</v>
      </c>
      <c r="F16" s="20">
        <f>F14-F15</f>
        <v>36.79999999999998</v>
      </c>
      <c r="G16" s="20">
        <f>G14-G15</f>
        <v>46.47999999999985</v>
      </c>
      <c r="H16" s="20">
        <f>H14-H15</f>
        <v>57.128</v>
      </c>
      <c r="K16" s="29"/>
    </row>
    <row r="17" spans="2:11" ht="11.25">
      <c r="B17" s="2" t="s">
        <v>25</v>
      </c>
      <c r="C17" s="17"/>
      <c r="D17" s="35">
        <v>0</v>
      </c>
      <c r="E17" s="33">
        <v>0</v>
      </c>
      <c r="F17" s="33">
        <v>0</v>
      </c>
      <c r="G17" s="33">
        <v>0</v>
      </c>
      <c r="H17" s="33">
        <v>0</v>
      </c>
      <c r="I17" s="22"/>
      <c r="K17" s="29"/>
    </row>
    <row r="18" spans="2:11" ht="11.25">
      <c r="B18" s="2" t="s">
        <v>124</v>
      </c>
      <c r="C18" s="17"/>
      <c r="D18" s="20">
        <f>D16-D17</f>
        <v>20</v>
      </c>
      <c r="E18" s="20">
        <f>E16-E17</f>
        <v>27.999999999999886</v>
      </c>
      <c r="F18" s="20">
        <f>F16-F17</f>
        <v>36.79999999999998</v>
      </c>
      <c r="G18" s="20">
        <f>G16-G17</f>
        <v>46.47999999999985</v>
      </c>
      <c r="H18" s="20">
        <f>H16-H17</f>
        <v>57.128</v>
      </c>
      <c r="K18" s="29"/>
    </row>
    <row r="19" spans="2:11" ht="12">
      <c r="B19" s="2" t="s">
        <v>26</v>
      </c>
      <c r="C19" s="17"/>
      <c r="D19" s="35">
        <f>$J19*D18</f>
        <v>6</v>
      </c>
      <c r="E19" s="35">
        <f>$J19*E18</f>
        <v>8.399999999999965</v>
      </c>
      <c r="F19" s="35">
        <f>$J19*F18</f>
        <v>11.039999999999994</v>
      </c>
      <c r="G19" s="35">
        <f>$J19*G18</f>
        <v>13.943999999999955</v>
      </c>
      <c r="H19" s="35">
        <f>$J19*H18</f>
        <v>17.1384</v>
      </c>
      <c r="I19" s="22"/>
      <c r="J19" s="91">
        <v>0.3</v>
      </c>
      <c r="K19" s="29"/>
    </row>
    <row r="20" spans="2:11" ht="12">
      <c r="B20" s="10" t="s">
        <v>27</v>
      </c>
      <c r="C20" s="17"/>
      <c r="D20" s="20">
        <f>D18-D19</f>
        <v>14</v>
      </c>
      <c r="E20" s="20">
        <f>E18-E19</f>
        <v>19.599999999999923</v>
      </c>
      <c r="F20" s="20">
        <f>F18-F19</f>
        <v>25.75999999999999</v>
      </c>
      <c r="G20" s="20">
        <f>G18-G19</f>
        <v>32.535999999999895</v>
      </c>
      <c r="H20" s="20">
        <f>H18-H19</f>
        <v>39.989599999999996</v>
      </c>
      <c r="I20" s="22"/>
      <c r="K20" s="27"/>
    </row>
    <row r="21" spans="2:11" ht="12">
      <c r="B21" s="10"/>
      <c r="C21" s="17"/>
      <c r="D21" s="20"/>
      <c r="E21" s="20"/>
      <c r="F21" s="20"/>
      <c r="G21" s="20"/>
      <c r="H21" s="20"/>
      <c r="I21" s="26"/>
      <c r="K21" s="27"/>
    </row>
    <row r="22" spans="1:8" ht="17.25" customHeight="1" thickBot="1">
      <c r="A22" s="48"/>
      <c r="B22" s="25" t="s">
        <v>28</v>
      </c>
      <c r="C22" s="15">
        <v>0</v>
      </c>
      <c r="D22" s="15">
        <v>1</v>
      </c>
      <c r="E22" s="15">
        <v>2</v>
      </c>
      <c r="F22" s="15">
        <v>3</v>
      </c>
      <c r="G22" s="15">
        <v>4</v>
      </c>
      <c r="H22" s="15">
        <v>5</v>
      </c>
    </row>
    <row r="23" spans="2:11" ht="12">
      <c r="B23" s="17" t="s">
        <v>82</v>
      </c>
      <c r="C23" s="17"/>
      <c r="D23" s="18">
        <f>$J$23*D10</f>
        <v>120</v>
      </c>
      <c r="E23" s="18">
        <f>$J$23*E10</f>
        <v>132</v>
      </c>
      <c r="F23" s="18">
        <f>$J$23*F10</f>
        <v>145.20000000000002</v>
      </c>
      <c r="G23" s="18">
        <f>$J$23*G10</f>
        <v>159.72000000000003</v>
      </c>
      <c r="H23" s="22">
        <v>0</v>
      </c>
      <c r="I23" s="21" t="s">
        <v>13</v>
      </c>
      <c r="J23" s="91">
        <v>0.2</v>
      </c>
      <c r="K23" s="5"/>
    </row>
    <row r="24" spans="2:10" ht="12">
      <c r="B24" s="2" t="s">
        <v>29</v>
      </c>
      <c r="C24" s="150">
        <f>+J24</f>
        <v>300</v>
      </c>
      <c r="D24" s="28">
        <f>C24-D15</f>
        <v>240</v>
      </c>
      <c r="E24" s="28">
        <f>D24-E15</f>
        <v>180</v>
      </c>
      <c r="F24" s="28">
        <f>E24-F15</f>
        <v>120</v>
      </c>
      <c r="G24" s="28">
        <f>F24-G15</f>
        <v>60</v>
      </c>
      <c r="H24" s="28">
        <f>G24-H15</f>
        <v>0</v>
      </c>
      <c r="J24" s="102">
        <v>300</v>
      </c>
    </row>
    <row r="25" spans="2:10" ht="11.25">
      <c r="B25" s="4" t="s">
        <v>44</v>
      </c>
      <c r="C25" s="20">
        <f aca="true" t="shared" si="1" ref="C25:H25">C24+C23</f>
        <v>300</v>
      </c>
      <c r="D25" s="20">
        <f t="shared" si="1"/>
        <v>360</v>
      </c>
      <c r="E25" s="20">
        <f t="shared" si="1"/>
        <v>312</v>
      </c>
      <c r="F25" s="20">
        <f t="shared" si="1"/>
        <v>265.20000000000005</v>
      </c>
      <c r="G25" s="20">
        <f t="shared" si="1"/>
        <v>219.72000000000003</v>
      </c>
      <c r="H25" s="20">
        <f t="shared" si="1"/>
        <v>0</v>
      </c>
      <c r="J25" s="100"/>
    </row>
    <row r="26" ht="9" customHeight="1"/>
    <row r="27" spans="2:11" ht="12">
      <c r="B27" s="2" t="s">
        <v>30</v>
      </c>
      <c r="C27" s="10">
        <v>0</v>
      </c>
      <c r="D27" s="20">
        <f>C27</f>
        <v>0</v>
      </c>
      <c r="E27" s="20">
        <f>D27</f>
        <v>0</v>
      </c>
      <c r="F27" s="20">
        <f>E27</f>
        <v>0</v>
      </c>
      <c r="G27" s="20">
        <f>F27</f>
        <v>0</v>
      </c>
      <c r="H27" s="20">
        <f>G27</f>
        <v>0</v>
      </c>
      <c r="K27" s="38"/>
    </row>
    <row r="28" spans="2:8" ht="11.25">
      <c r="B28" s="2" t="s">
        <v>31</v>
      </c>
      <c r="C28" s="28">
        <f>C25</f>
        <v>300</v>
      </c>
      <c r="D28" s="28">
        <f>C28+D20</f>
        <v>314</v>
      </c>
      <c r="E28" s="28">
        <f>D28+E20</f>
        <v>333.5999999999999</v>
      </c>
      <c r="F28" s="28">
        <f>E28+F20</f>
        <v>359.3599999999999</v>
      </c>
      <c r="G28" s="28">
        <f>F28+G20</f>
        <v>391.8959999999998</v>
      </c>
      <c r="H28" s="28">
        <f>G28+H20</f>
        <v>431.8855999999998</v>
      </c>
    </row>
    <row r="29" spans="2:9" ht="11.25">
      <c r="B29" s="2" t="s">
        <v>52</v>
      </c>
      <c r="C29" s="20">
        <f aca="true" t="shared" si="2" ref="C29:H29">C27+C28</f>
        <v>300</v>
      </c>
      <c r="D29" s="20">
        <f t="shared" si="2"/>
        <v>314</v>
      </c>
      <c r="E29" s="20">
        <f t="shared" si="2"/>
        <v>333.5999999999999</v>
      </c>
      <c r="F29" s="20">
        <f t="shared" si="2"/>
        <v>359.3599999999999</v>
      </c>
      <c r="G29" s="20">
        <f t="shared" si="2"/>
        <v>391.8959999999998</v>
      </c>
      <c r="H29" s="20">
        <f t="shared" si="2"/>
        <v>431.8855999999998</v>
      </c>
      <c r="I29" s="22"/>
    </row>
    <row r="30" spans="4:9" ht="11.25">
      <c r="D30" s="20"/>
      <c r="E30" s="20"/>
      <c r="F30" s="20"/>
      <c r="G30" s="20"/>
      <c r="H30" s="20"/>
      <c r="I30" s="22"/>
    </row>
    <row r="31" spans="1:9" ht="12" thickBot="1">
      <c r="A31" s="48"/>
      <c r="B31" s="146" t="s">
        <v>146</v>
      </c>
      <c r="C31" s="15">
        <v>0</v>
      </c>
      <c r="D31" s="15">
        <v>1</v>
      </c>
      <c r="E31" s="15">
        <v>2</v>
      </c>
      <c r="F31" s="15">
        <v>3</v>
      </c>
      <c r="G31" s="15">
        <v>4</v>
      </c>
      <c r="H31" s="15">
        <v>5</v>
      </c>
      <c r="I31" s="26"/>
    </row>
    <row r="32" spans="2:9" ht="11.25">
      <c r="B32" s="17" t="s">
        <v>144</v>
      </c>
      <c r="C32" s="17"/>
      <c r="D32" s="18">
        <f>D20</f>
        <v>14</v>
      </c>
      <c r="E32" s="18">
        <f>E20</f>
        <v>19.599999999999923</v>
      </c>
      <c r="F32" s="18">
        <f>F20</f>
        <v>25.75999999999999</v>
      </c>
      <c r="G32" s="18">
        <f>G20</f>
        <v>32.535999999999895</v>
      </c>
      <c r="H32" s="18">
        <f>H20</f>
        <v>39.989599999999996</v>
      </c>
      <c r="I32" s="22"/>
    </row>
    <row r="33" spans="2:9" ht="11.25">
      <c r="B33" s="39" t="s">
        <v>61</v>
      </c>
      <c r="C33" s="18">
        <f>-C25</f>
        <v>-300</v>
      </c>
      <c r="D33" s="18">
        <f>C25-D25</f>
        <v>-60</v>
      </c>
      <c r="E33" s="18">
        <f>D25-E25</f>
        <v>48</v>
      </c>
      <c r="F33" s="18">
        <f>E25-F25</f>
        <v>46.799999999999955</v>
      </c>
      <c r="G33" s="18">
        <f>F25-G25</f>
        <v>45.48000000000002</v>
      </c>
      <c r="H33" s="18">
        <f>G25-H25</f>
        <v>219.72000000000003</v>
      </c>
      <c r="I33" s="40"/>
    </row>
    <row r="34" spans="2:8" ht="11.25">
      <c r="B34" s="2" t="s">
        <v>145</v>
      </c>
      <c r="C34" s="33">
        <v>0</v>
      </c>
      <c r="D34" s="33">
        <v>0</v>
      </c>
      <c r="E34" s="33">
        <v>0</v>
      </c>
      <c r="F34" s="33">
        <v>0</v>
      </c>
      <c r="G34" s="33">
        <v>0</v>
      </c>
      <c r="H34" s="33">
        <v>0</v>
      </c>
    </row>
    <row r="35" spans="2:11" ht="12">
      <c r="B35" s="106" t="s">
        <v>146</v>
      </c>
      <c r="C35" s="42">
        <f aca="true" t="shared" si="3" ref="C35:H35">SUM(C32:C34)</f>
        <v>-300</v>
      </c>
      <c r="D35" s="42">
        <f t="shared" si="3"/>
        <v>-46</v>
      </c>
      <c r="E35" s="42">
        <f t="shared" si="3"/>
        <v>67.59999999999992</v>
      </c>
      <c r="F35" s="42">
        <f t="shared" si="3"/>
        <v>72.55999999999995</v>
      </c>
      <c r="G35" s="42">
        <f t="shared" si="3"/>
        <v>78.0159999999999</v>
      </c>
      <c r="H35" s="42">
        <f t="shared" si="3"/>
        <v>259.7096</v>
      </c>
      <c r="K35" s="20"/>
    </row>
    <row r="36" spans="5:9" ht="11.25">
      <c r="E36" s="27"/>
      <c r="F36" s="27"/>
      <c r="G36" s="27"/>
      <c r="H36" s="27"/>
      <c r="I36" s="27"/>
    </row>
    <row r="37" spans="3:12" ht="12">
      <c r="C37" s="43" t="s">
        <v>102</v>
      </c>
      <c r="D37" s="92">
        <f>IRR(C35:H35)</f>
        <v>0.08569188668281491</v>
      </c>
      <c r="E37" s="27"/>
      <c r="F37" s="27"/>
      <c r="G37" s="27"/>
      <c r="H37" s="93"/>
      <c r="I37" s="21" t="s">
        <v>14</v>
      </c>
      <c r="K37" s="147"/>
      <c r="L37" s="95"/>
    </row>
    <row r="38" spans="3:12" ht="12">
      <c r="C38" s="43" t="s">
        <v>123</v>
      </c>
      <c r="D38" s="44">
        <f>D37-J7</f>
        <v>-0.014308113317185095</v>
      </c>
      <c r="E38" s="27"/>
      <c r="F38" s="27"/>
      <c r="G38" s="27"/>
      <c r="I38" s="2"/>
      <c r="K38" s="134"/>
      <c r="L38" s="95"/>
    </row>
    <row r="39" spans="3:11" ht="12">
      <c r="C39" s="43" t="s">
        <v>103</v>
      </c>
      <c r="D39" s="92">
        <v>0.05009695948353721</v>
      </c>
      <c r="E39" s="27"/>
      <c r="F39" s="27"/>
      <c r="G39" s="27"/>
      <c r="H39" s="93"/>
      <c r="I39" s="21" t="s">
        <v>15</v>
      </c>
      <c r="K39" s="134"/>
    </row>
    <row r="40" spans="2:12" ht="12">
      <c r="B40" s="43"/>
      <c r="C40" s="135"/>
      <c r="D40" s="29"/>
      <c r="E40" s="29"/>
      <c r="F40" s="55"/>
      <c r="G40" s="55"/>
      <c r="H40" s="55"/>
      <c r="I40" s="21"/>
      <c r="J40" s="71"/>
      <c r="K40" s="17"/>
      <c r="L40" s="17"/>
    </row>
    <row r="41" spans="9:12" ht="12">
      <c r="I41" s="21"/>
      <c r="J41" s="71"/>
      <c r="K41" s="136"/>
      <c r="L41" s="57"/>
    </row>
    <row r="42" spans="2:8" ht="12">
      <c r="B42" s="54"/>
      <c r="C42" s="17"/>
      <c r="D42" s="54"/>
      <c r="E42" s="54"/>
      <c r="F42" s="54"/>
      <c r="G42" s="54"/>
      <c r="H42" s="54"/>
    </row>
    <row r="43" spans="2:8" ht="12">
      <c r="B43" s="26"/>
      <c r="C43" s="17"/>
      <c r="D43" s="18"/>
      <c r="E43" s="18"/>
      <c r="F43" s="18"/>
      <c r="G43" s="18"/>
      <c r="H43" s="18"/>
    </row>
    <row r="44" spans="2:8" ht="12">
      <c r="B44" s="26"/>
      <c r="C44" s="17"/>
      <c r="D44" s="17"/>
      <c r="E44" s="17"/>
      <c r="F44" s="17"/>
      <c r="G44" s="17"/>
      <c r="H44" s="17"/>
    </row>
    <row r="45" spans="2:8" ht="12">
      <c r="B45" s="26"/>
      <c r="C45" s="17"/>
      <c r="D45" s="17"/>
      <c r="E45" s="17"/>
      <c r="F45" s="17"/>
      <c r="G45" s="17"/>
      <c r="H45" s="17"/>
    </row>
    <row r="46" spans="2:11" ht="12">
      <c r="B46" s="26"/>
      <c r="C46" s="17"/>
      <c r="D46" s="18"/>
      <c r="E46" s="18"/>
      <c r="F46" s="18"/>
      <c r="G46" s="18"/>
      <c r="H46" s="18"/>
      <c r="K46" s="5"/>
    </row>
    <row r="47" spans="2:8" ht="12">
      <c r="B47" s="26"/>
      <c r="C47" s="17"/>
      <c r="D47" s="17"/>
      <c r="E47" s="17"/>
      <c r="F47" s="17"/>
      <c r="G47" s="17"/>
      <c r="H47" s="17"/>
    </row>
    <row r="48" spans="2:8" ht="12">
      <c r="B48" s="26"/>
      <c r="C48" s="17"/>
      <c r="D48" s="17"/>
      <c r="E48" s="17"/>
      <c r="F48" s="17"/>
      <c r="G48" s="17"/>
      <c r="H48" s="17"/>
    </row>
    <row r="49" spans="2:8" ht="16.5" customHeight="1">
      <c r="B49" s="26"/>
      <c r="C49" s="18"/>
      <c r="D49" s="18"/>
      <c r="E49" s="18"/>
      <c r="F49" s="18"/>
      <c r="G49" s="18"/>
      <c r="H49" s="18"/>
    </row>
    <row r="50" spans="2:8" ht="16.5" customHeight="1">
      <c r="B50" s="26"/>
      <c r="C50" s="18"/>
      <c r="D50" s="18"/>
      <c r="E50" s="18"/>
      <c r="F50" s="18"/>
      <c r="G50" s="18"/>
      <c r="H50" s="18"/>
    </row>
    <row r="51" spans="2:8" ht="16.5" customHeight="1">
      <c r="B51" s="26"/>
      <c r="C51" s="17"/>
      <c r="D51" s="17"/>
      <c r="E51" s="17"/>
      <c r="F51" s="17"/>
      <c r="G51" s="17"/>
      <c r="H51" s="17"/>
    </row>
    <row r="52" spans="2:8" ht="16.5" customHeight="1">
      <c r="B52" s="26"/>
      <c r="C52" s="18"/>
      <c r="D52" s="18"/>
      <c r="E52" s="18"/>
      <c r="F52" s="18"/>
      <c r="G52" s="18"/>
      <c r="H52" s="18"/>
    </row>
    <row r="53" spans="2:8" ht="16.5" customHeight="1">
      <c r="B53" s="26"/>
      <c r="C53" s="17"/>
      <c r="D53" s="17"/>
      <c r="E53" s="17"/>
      <c r="F53" s="17"/>
      <c r="G53" s="17"/>
      <c r="H53" s="17"/>
    </row>
    <row r="54" spans="2:8" ht="16.5" customHeight="1">
      <c r="B54" s="26"/>
      <c r="C54" s="17"/>
      <c r="D54" s="17"/>
      <c r="E54" s="17"/>
      <c r="F54" s="17"/>
      <c r="G54" s="17"/>
      <c r="H54" s="17"/>
    </row>
    <row r="55" ht="16.5" customHeight="1">
      <c r="B55" s="4"/>
    </row>
    <row r="56" ht="16.5" customHeight="1">
      <c r="B56" s="5"/>
    </row>
    <row r="57" ht="16.5" customHeight="1">
      <c r="B57" s="5"/>
    </row>
    <row r="58" ht="16.5" customHeight="1"/>
    <row r="59" ht="16.5" customHeight="1"/>
    <row r="60" ht="16.5" customHeight="1">
      <c r="B60" s="4"/>
    </row>
    <row r="61" ht="16.5" customHeight="1"/>
    <row r="62" ht="16.5" customHeight="1">
      <c r="K62" s="5"/>
    </row>
    <row r="63" ht="16.5" customHeight="1">
      <c r="B63" s="4"/>
    </row>
    <row r="64" ht="16.5" customHeight="1">
      <c r="J64" s="63"/>
    </row>
    <row r="65" spans="2:10" ht="16.5" customHeight="1">
      <c r="B65" s="5"/>
      <c r="J65" s="63"/>
    </row>
    <row r="66" spans="2:10" ht="16.5" customHeight="1">
      <c r="B66" s="4"/>
      <c r="J66" s="63"/>
    </row>
    <row r="67" spans="2:10" ht="16.5" customHeight="1">
      <c r="B67" s="5"/>
      <c r="J67" s="63"/>
    </row>
    <row r="68" spans="2:10" ht="16.5" customHeight="1">
      <c r="B68" s="4"/>
      <c r="J68" s="63"/>
    </row>
    <row r="69" ht="16.5" customHeight="1">
      <c r="B69" s="4"/>
    </row>
    <row r="70" ht="16.5" customHeight="1">
      <c r="B70" s="5"/>
    </row>
    <row r="71" ht="16.5" customHeight="1">
      <c r="B71" s="4"/>
    </row>
    <row r="72" ht="16.5" customHeight="1">
      <c r="B72" s="4"/>
    </row>
    <row r="73" ht="16.5" customHeight="1"/>
    <row r="74" ht="16.5" customHeight="1">
      <c r="B74" s="5"/>
    </row>
    <row r="75" ht="16.5" customHeight="1"/>
    <row r="76" ht="16.5" customHeight="1">
      <c r="B76" s="5"/>
    </row>
    <row r="77" ht="16.5" customHeight="1"/>
    <row r="78" ht="16.5" customHeight="1">
      <c r="B78" s="58"/>
    </row>
    <row r="79" ht="16.5" customHeight="1">
      <c r="B79" s="4"/>
    </row>
    <row r="80" ht="11.25">
      <c r="B80" s="5"/>
    </row>
    <row r="82" ht="11.25">
      <c r="I82" s="2"/>
    </row>
    <row r="83" spans="9:11" ht="12">
      <c r="I83" s="2"/>
      <c r="K83" s="10"/>
    </row>
    <row r="84" ht="12" customHeight="1">
      <c r="B84" s="10" t="s">
        <v>38</v>
      </c>
    </row>
    <row r="85" spans="2:9" ht="12" customHeight="1">
      <c r="B85" s="2" t="s">
        <v>39</v>
      </c>
      <c r="C85" s="10">
        <v>60</v>
      </c>
      <c r="D85" s="2">
        <f aca="true" t="shared" si="4" ref="D85:E87">C85</f>
        <v>60</v>
      </c>
      <c r="E85" s="2">
        <f t="shared" si="4"/>
        <v>60</v>
      </c>
      <c r="F85" s="59" t="s">
        <v>40</v>
      </c>
      <c r="G85" s="59"/>
      <c r="H85" s="59"/>
      <c r="I85" s="60"/>
    </row>
    <row r="86" spans="2:9" ht="12">
      <c r="B86" s="2" t="s">
        <v>41</v>
      </c>
      <c r="C86" s="10">
        <v>10</v>
      </c>
      <c r="D86" s="2">
        <f t="shared" si="4"/>
        <v>10</v>
      </c>
      <c r="E86" s="2">
        <f t="shared" si="4"/>
        <v>10</v>
      </c>
      <c r="F86" s="61">
        <f>(C85+C86*0.85-C87*0.85)/365</f>
        <v>0.1178082191780822</v>
      </c>
      <c r="G86" s="61"/>
      <c r="H86" s="61"/>
      <c r="I86" s="62"/>
    </row>
    <row r="87" spans="2:5" ht="12">
      <c r="B87" s="2" t="s">
        <v>42</v>
      </c>
      <c r="C87" s="10">
        <v>30</v>
      </c>
      <c r="D87" s="2">
        <f t="shared" si="4"/>
        <v>30</v>
      </c>
      <c r="E87" s="2">
        <f t="shared" si="4"/>
        <v>30</v>
      </c>
    </row>
  </sheetData>
  <sheetProtection/>
  <printOptions headings="1" horizontalCentered="1" verticalCentered="1"/>
  <pageMargins left="0.7480314960629921" right="0.35433070866141736" top="0.95" bottom="0.81" header="0" footer="0"/>
  <pageSetup horizontalDpi="200" verticalDpi="200" orientation="portrait" paperSize="9" scale="96" r:id="rId2"/>
  <headerFooter alignWithMargins="0">
    <oddFooter>&amp;CPage &amp;P</oddFooter>
  </headerFooter>
  <rowBreaks count="1" manualBreakCount="1">
    <brk id="81" max="6" man="1"/>
  </rowBreaks>
  <drawing r:id="rId1"/>
</worksheet>
</file>

<file path=xl/worksheets/sheet5.xml><?xml version="1.0" encoding="utf-8"?>
<worksheet xmlns="http://schemas.openxmlformats.org/spreadsheetml/2006/main" xmlns:r="http://schemas.openxmlformats.org/officeDocument/2006/relationships">
  <dimension ref="A1:J83"/>
  <sheetViews>
    <sheetView view="pageBreakPreview" zoomScale="160" zoomScaleNormal="175" zoomScaleSheetLayoutView="160" zoomScalePageLayoutView="0" workbookViewId="0" topLeftCell="A1">
      <selection activeCell="I58" sqref="I58"/>
    </sheetView>
  </sheetViews>
  <sheetFormatPr defaultColWidth="11.57421875" defaultRowHeight="12.75"/>
  <cols>
    <col min="1" max="1" width="2.57421875" style="63" customWidth="1"/>
    <col min="2" max="2" width="22.8515625" style="2" customWidth="1"/>
    <col min="3" max="3" width="7.140625" style="2" customWidth="1"/>
    <col min="4" max="6" width="8.7109375" style="2" customWidth="1"/>
    <col min="7" max="7" width="7.8515625" style="3" customWidth="1"/>
    <col min="8" max="8" width="8.28125" style="11" customWidth="1"/>
    <col min="9" max="9" width="12.7109375" style="2" customWidth="1"/>
    <col min="10" max="10" width="12.140625" style="2" customWidth="1"/>
    <col min="11" max="12" width="7.57421875" style="2" customWidth="1"/>
    <col min="13" max="16384" width="11.57421875" style="2" customWidth="1"/>
  </cols>
  <sheetData>
    <row r="1" ht="15">
      <c r="D1" s="1" t="s">
        <v>107</v>
      </c>
    </row>
    <row r="3" spans="2:10" ht="12" thickBot="1">
      <c r="B3" s="13" t="s">
        <v>100</v>
      </c>
      <c r="C3" s="14"/>
      <c r="D3" s="15">
        <v>1</v>
      </c>
      <c r="E3" s="15">
        <v>2</v>
      </c>
      <c r="F3" s="15">
        <v>3</v>
      </c>
      <c r="G3" s="90" t="s">
        <v>99</v>
      </c>
      <c r="H3" s="96" t="s">
        <v>4</v>
      </c>
      <c r="I3" s="17"/>
      <c r="J3" s="17"/>
    </row>
    <row r="4" spans="2:10" ht="12">
      <c r="B4" s="2" t="s">
        <v>17</v>
      </c>
      <c r="C4" s="18"/>
      <c r="D4" s="152">
        <f>H4</f>
        <v>60000</v>
      </c>
      <c r="E4" s="20">
        <f>D4</f>
        <v>60000</v>
      </c>
      <c r="F4" s="20">
        <f>E4</f>
        <v>60000</v>
      </c>
      <c r="G4" s="21" t="s">
        <v>11</v>
      </c>
      <c r="H4" s="97">
        <v>60000</v>
      </c>
      <c r="I4" s="17"/>
      <c r="J4" s="17"/>
    </row>
    <row r="5" spans="2:10" ht="12">
      <c r="B5" s="2" t="s">
        <v>18</v>
      </c>
      <c r="C5" s="18"/>
      <c r="D5" s="64">
        <f>H5</f>
        <v>10</v>
      </c>
      <c r="E5" s="20">
        <f>D5*(1+$H$7)</f>
        <v>10</v>
      </c>
      <c r="F5" s="20">
        <f>E5*(1+$H$7)</f>
        <v>10</v>
      </c>
      <c r="G5" s="22"/>
      <c r="H5" s="97">
        <v>10</v>
      </c>
      <c r="I5" s="17"/>
      <c r="J5" s="17"/>
    </row>
    <row r="6" spans="2:10" ht="12">
      <c r="B6" s="2" t="s">
        <v>19</v>
      </c>
      <c r="C6" s="17"/>
      <c r="D6" s="64">
        <f>H6</f>
        <v>8.5</v>
      </c>
      <c r="E6" s="23">
        <f>D6*(1+$H$7)</f>
        <v>8.5</v>
      </c>
      <c r="F6" s="23">
        <f>E6*(1+$H$7)</f>
        <v>8.5</v>
      </c>
      <c r="G6" s="24"/>
      <c r="H6" s="98">
        <v>8.5</v>
      </c>
      <c r="I6" s="17"/>
      <c r="J6" s="17"/>
    </row>
    <row r="7" spans="2:10" ht="12">
      <c r="B7" s="2" t="s">
        <v>76</v>
      </c>
      <c r="C7" s="17"/>
      <c r="D7" s="10"/>
      <c r="E7" s="23"/>
      <c r="F7" s="23"/>
      <c r="G7" s="24"/>
      <c r="H7" s="91">
        <v>0</v>
      </c>
      <c r="I7" s="17"/>
      <c r="J7" s="17"/>
    </row>
    <row r="8" spans="7:8" ht="11.25">
      <c r="G8" s="2"/>
      <c r="H8" s="2"/>
    </row>
    <row r="9" spans="1:8" ht="18.75" customHeight="1" thickBot="1">
      <c r="A9" s="48"/>
      <c r="B9" s="25" t="s">
        <v>101</v>
      </c>
      <c r="C9" s="25"/>
      <c r="D9" s="15">
        <v>1</v>
      </c>
      <c r="E9" s="15">
        <v>2</v>
      </c>
      <c r="F9" s="15">
        <v>3</v>
      </c>
      <c r="G9" s="26"/>
      <c r="H9" s="12"/>
    </row>
    <row r="10" spans="2:9" ht="12">
      <c r="B10" s="2" t="s">
        <v>21</v>
      </c>
      <c r="C10" s="18"/>
      <c r="D10" s="20">
        <f>D4*D5/1000</f>
        <v>600</v>
      </c>
      <c r="E10" s="20">
        <f>E4*E5/1000</f>
        <v>600</v>
      </c>
      <c r="F10" s="20">
        <f>F4*F5/1000</f>
        <v>600</v>
      </c>
      <c r="G10" s="21"/>
      <c r="H10" s="12"/>
      <c r="I10" s="27"/>
    </row>
    <row r="11" spans="2:9" ht="11.25">
      <c r="B11" s="2" t="s">
        <v>22</v>
      </c>
      <c r="C11" s="17"/>
      <c r="D11" s="28">
        <f>D6*D4/1000</f>
        <v>510</v>
      </c>
      <c r="E11" s="28">
        <f>E6*E4/1000</f>
        <v>510</v>
      </c>
      <c r="F11" s="28">
        <f>F6*F4/1000</f>
        <v>510</v>
      </c>
      <c r="G11" s="22"/>
      <c r="I11" s="29"/>
    </row>
    <row r="12" spans="2:9" ht="11.25">
      <c r="B12" s="2" t="s">
        <v>23</v>
      </c>
      <c r="C12" s="18"/>
      <c r="D12" s="20">
        <f>D10-D11</f>
        <v>90</v>
      </c>
      <c r="E12" s="20">
        <f>E10-E11</f>
        <v>90</v>
      </c>
      <c r="F12" s="20">
        <f>F10-F11</f>
        <v>90</v>
      </c>
      <c r="G12" s="22"/>
      <c r="I12" s="29"/>
    </row>
    <row r="13" spans="2:9" ht="12">
      <c r="B13" s="2" t="s">
        <v>24</v>
      </c>
      <c r="C13" s="17"/>
      <c r="D13" s="153">
        <f>H13</f>
        <v>10</v>
      </c>
      <c r="E13" s="33">
        <f>D13</f>
        <v>10</v>
      </c>
      <c r="F13" s="33">
        <f>E13</f>
        <v>10</v>
      </c>
      <c r="G13" s="26"/>
      <c r="H13" s="99">
        <v>10</v>
      </c>
      <c r="I13" s="29"/>
    </row>
    <row r="14" spans="2:9" ht="12">
      <c r="B14" s="31" t="s">
        <v>0</v>
      </c>
      <c r="C14" s="32"/>
      <c r="D14" s="20">
        <f>D12-D13</f>
        <v>80</v>
      </c>
      <c r="E14" s="20">
        <f>E12-E13</f>
        <v>80</v>
      </c>
      <c r="F14" s="20">
        <f>F12-F13</f>
        <v>80</v>
      </c>
      <c r="G14" s="22"/>
      <c r="I14" s="29"/>
    </row>
    <row r="15" spans="2:9" ht="12">
      <c r="B15" s="2" t="s">
        <v>1</v>
      </c>
      <c r="C15" s="17"/>
      <c r="D15" s="33">
        <f>$C24*$H$15</f>
        <v>60</v>
      </c>
      <c r="E15" s="33">
        <f>$C24*$H$15</f>
        <v>60</v>
      </c>
      <c r="F15" s="33">
        <f>$C24*$H$15</f>
        <v>60</v>
      </c>
      <c r="H15" s="91">
        <v>0.2</v>
      </c>
      <c r="I15" s="29"/>
    </row>
    <row r="16" spans="2:9" ht="12">
      <c r="B16" s="10" t="s">
        <v>46</v>
      </c>
      <c r="C16" s="34"/>
      <c r="D16" s="20">
        <f>D14-D15</f>
        <v>20</v>
      </c>
      <c r="E16" s="20">
        <f>E14-E15</f>
        <v>20</v>
      </c>
      <c r="F16" s="20">
        <f>F14-F15</f>
        <v>20</v>
      </c>
      <c r="G16" s="22"/>
      <c r="I16" s="29"/>
    </row>
    <row r="17" spans="2:9" ht="12">
      <c r="B17" s="2" t="s">
        <v>25</v>
      </c>
      <c r="C17" s="17"/>
      <c r="D17" s="35">
        <f>C27*$H$17</f>
        <v>8</v>
      </c>
      <c r="E17" s="35">
        <f>D27*$H$17</f>
        <v>8</v>
      </c>
      <c r="F17" s="35">
        <f>E27*$H$17</f>
        <v>8</v>
      </c>
      <c r="G17" s="21" t="s">
        <v>12</v>
      </c>
      <c r="H17" s="91">
        <v>0.04</v>
      </c>
      <c r="I17" s="29"/>
    </row>
    <row r="18" spans="2:9" ht="11.25">
      <c r="B18" s="2" t="s">
        <v>124</v>
      </c>
      <c r="C18" s="17"/>
      <c r="D18" s="20">
        <f>D16-D17</f>
        <v>12</v>
      </c>
      <c r="E18" s="20">
        <f>E16-E17</f>
        <v>12</v>
      </c>
      <c r="F18" s="20">
        <f>F16-F17</f>
        <v>12</v>
      </c>
      <c r="G18" s="22"/>
      <c r="I18" s="29"/>
    </row>
    <row r="19" spans="2:9" ht="12">
      <c r="B19" s="2" t="s">
        <v>26</v>
      </c>
      <c r="C19" s="17"/>
      <c r="D19" s="35">
        <f>D18*$H$19</f>
        <v>3.5999999999999996</v>
      </c>
      <c r="E19" s="35">
        <f>E18*$H$19</f>
        <v>3.5999999999999996</v>
      </c>
      <c r="F19" s="35">
        <f>F18*$H$19</f>
        <v>3.5999999999999996</v>
      </c>
      <c r="H19" s="91">
        <v>0.3</v>
      </c>
      <c r="I19" s="29"/>
    </row>
    <row r="20" spans="2:9" ht="12">
      <c r="B20" s="10" t="s">
        <v>27</v>
      </c>
      <c r="C20" s="17"/>
      <c r="D20" s="20">
        <f>D18-D19</f>
        <v>8.4</v>
      </c>
      <c r="E20" s="20">
        <f>E18-E19</f>
        <v>8.4</v>
      </c>
      <c r="F20" s="20">
        <f>F18-F19</f>
        <v>8.4</v>
      </c>
      <c r="G20" s="22"/>
      <c r="I20" s="27"/>
    </row>
    <row r="21" spans="2:9" ht="12">
      <c r="B21" s="10"/>
      <c r="C21" s="17"/>
      <c r="D21" s="20"/>
      <c r="E21" s="20"/>
      <c r="F21" s="20"/>
      <c r="G21" s="22"/>
      <c r="I21" s="27"/>
    </row>
    <row r="22" spans="1:8" ht="17.25" customHeight="1" thickBot="1">
      <c r="A22" s="48"/>
      <c r="B22" s="25" t="s">
        <v>28</v>
      </c>
      <c r="C22" s="15">
        <v>0</v>
      </c>
      <c r="D22" s="15">
        <v>1</v>
      </c>
      <c r="E22" s="15">
        <v>2</v>
      </c>
      <c r="F22" s="15">
        <v>3</v>
      </c>
      <c r="G22" s="26"/>
      <c r="H22" s="12"/>
    </row>
    <row r="23" spans="2:9" ht="12">
      <c r="B23" s="17" t="s">
        <v>82</v>
      </c>
      <c r="C23" s="17"/>
      <c r="D23" s="18">
        <f>$H$23*D10</f>
        <v>120</v>
      </c>
      <c r="E23" s="18">
        <f>$H$23*E10</f>
        <v>120</v>
      </c>
      <c r="F23" s="36">
        <v>0</v>
      </c>
      <c r="H23" s="91">
        <v>0.2</v>
      </c>
      <c r="I23" s="10" t="s">
        <v>96</v>
      </c>
    </row>
    <row r="24" spans="2:8" ht="12">
      <c r="B24" s="2" t="s">
        <v>29</v>
      </c>
      <c r="C24" s="154">
        <f>H24</f>
        <v>300</v>
      </c>
      <c r="D24" s="28">
        <f>C24-D15</f>
        <v>240</v>
      </c>
      <c r="E24" s="28">
        <f>D24-E15</f>
        <v>180</v>
      </c>
      <c r="F24" s="37">
        <v>0</v>
      </c>
      <c r="G24" s="21" t="s">
        <v>13</v>
      </c>
      <c r="H24" s="102">
        <v>300</v>
      </c>
    </row>
    <row r="25" spans="2:8" ht="11.25">
      <c r="B25" s="4" t="s">
        <v>44</v>
      </c>
      <c r="C25" s="20">
        <f>C24+C23</f>
        <v>300</v>
      </c>
      <c r="D25" s="20">
        <f>D24+D23</f>
        <v>360</v>
      </c>
      <c r="E25" s="20">
        <f>E24+E23</f>
        <v>300</v>
      </c>
      <c r="F25" s="20">
        <f>F24+F23</f>
        <v>0</v>
      </c>
      <c r="G25" s="22"/>
      <c r="H25" s="100"/>
    </row>
    <row r="26" ht="9" customHeight="1"/>
    <row r="27" spans="2:9" ht="12">
      <c r="B27" s="2" t="s">
        <v>30</v>
      </c>
      <c r="C27" s="152">
        <f>H27</f>
        <v>200</v>
      </c>
      <c r="D27" s="20">
        <f>C27</f>
        <v>200</v>
      </c>
      <c r="E27" s="20">
        <f>D27</f>
        <v>200</v>
      </c>
      <c r="F27" s="20">
        <v>0</v>
      </c>
      <c r="G27" s="22"/>
      <c r="H27" s="102">
        <v>200</v>
      </c>
      <c r="I27" s="38"/>
    </row>
    <row r="28" spans="2:6" ht="11.25">
      <c r="B28" s="2" t="s">
        <v>31</v>
      </c>
      <c r="C28" s="28">
        <f>C25-C27</f>
        <v>100</v>
      </c>
      <c r="D28" s="28">
        <f>C28+D20</f>
        <v>108.4</v>
      </c>
      <c r="E28" s="28">
        <f>D28+E20</f>
        <v>116.80000000000001</v>
      </c>
      <c r="F28" s="28">
        <f>E28+F20</f>
        <v>125.20000000000002</v>
      </c>
    </row>
    <row r="29" spans="2:7" ht="11.25">
      <c r="B29" s="2" t="s">
        <v>52</v>
      </c>
      <c r="C29" s="20">
        <f>C27+C28</f>
        <v>300</v>
      </c>
      <c r="D29" s="20">
        <f>D27+D28</f>
        <v>308.4</v>
      </c>
      <c r="E29" s="20">
        <f>E27+E28</f>
        <v>316.8</v>
      </c>
      <c r="F29" s="20">
        <f>F27+F28</f>
        <v>125.20000000000002</v>
      </c>
      <c r="G29" s="22"/>
    </row>
    <row r="30" spans="4:7" ht="11.25">
      <c r="D30" s="20"/>
      <c r="E30" s="20"/>
      <c r="F30" s="20"/>
      <c r="G30" s="22"/>
    </row>
    <row r="31" spans="2:6" ht="11.25">
      <c r="B31" s="2" t="s">
        <v>51</v>
      </c>
      <c r="C31" s="20">
        <f>C29-C25</f>
        <v>0</v>
      </c>
      <c r="D31" s="20">
        <f>D29-D25</f>
        <v>-51.60000000000002</v>
      </c>
      <c r="E31" s="20">
        <f>E29-E25</f>
        <v>16.80000000000001</v>
      </c>
      <c r="F31" s="20">
        <f>F29-F25</f>
        <v>125.20000000000002</v>
      </c>
    </row>
    <row r="32" spans="2:7" ht="11.25">
      <c r="B32" s="2" t="s">
        <v>54</v>
      </c>
      <c r="D32" s="20">
        <f>D31-C31</f>
        <v>-51.60000000000002</v>
      </c>
      <c r="E32" s="20">
        <f>E31-D31</f>
        <v>68.40000000000003</v>
      </c>
      <c r="F32" s="20">
        <f>F31-E31</f>
        <v>108.4</v>
      </c>
      <c r="G32" s="21"/>
    </row>
    <row r="33" spans="4:6" ht="11.25">
      <c r="D33" s="20"/>
      <c r="E33" s="20"/>
      <c r="F33" s="20"/>
    </row>
    <row r="34" spans="1:7" ht="12" thickBot="1">
      <c r="A34" s="48"/>
      <c r="B34" s="13" t="s">
        <v>60</v>
      </c>
      <c r="C34" s="15">
        <v>0</v>
      </c>
      <c r="D34" s="15">
        <v>1</v>
      </c>
      <c r="E34" s="15">
        <v>2</v>
      </c>
      <c r="F34" s="15">
        <v>3</v>
      </c>
      <c r="G34" s="26"/>
    </row>
    <row r="35" spans="1:7" ht="12">
      <c r="A35" s="48"/>
      <c r="B35" s="17" t="s">
        <v>27</v>
      </c>
      <c r="D35" s="18">
        <f>D20</f>
        <v>8.4</v>
      </c>
      <c r="E35" s="18">
        <f>E20</f>
        <v>8.4</v>
      </c>
      <c r="F35" s="18">
        <f>F20</f>
        <v>8.4</v>
      </c>
      <c r="G35" s="18"/>
    </row>
    <row r="36" spans="1:7" ht="12">
      <c r="A36" s="48"/>
      <c r="B36" s="39" t="s">
        <v>63</v>
      </c>
      <c r="C36" s="18">
        <f>-C25</f>
        <v>-300</v>
      </c>
      <c r="D36" s="18">
        <f>C25-D25</f>
        <v>-60</v>
      </c>
      <c r="E36" s="18">
        <f>D25-E25</f>
        <v>60</v>
      </c>
      <c r="F36" s="18">
        <f>E25-F25</f>
        <v>300</v>
      </c>
      <c r="G36" s="21"/>
    </row>
    <row r="37" spans="1:7" ht="12">
      <c r="A37" s="48"/>
      <c r="B37" s="52" t="s">
        <v>64</v>
      </c>
      <c r="C37" s="28">
        <f>C27</f>
        <v>200</v>
      </c>
      <c r="D37" s="28">
        <f>D27-C27</f>
        <v>0</v>
      </c>
      <c r="E37" s="28">
        <f>E27-D27</f>
        <v>0</v>
      </c>
      <c r="F37" s="28">
        <f>F27-E27</f>
        <v>-200</v>
      </c>
      <c r="G37" s="22"/>
    </row>
    <row r="38" spans="1:7" ht="12">
      <c r="A38" s="48"/>
      <c r="B38" s="106" t="s">
        <v>3</v>
      </c>
      <c r="C38" s="42">
        <f>SUM(C35:C37)</f>
        <v>-100</v>
      </c>
      <c r="D38" s="42">
        <f>SUM(D35:D37)</f>
        <v>-51.6</v>
      </c>
      <c r="E38" s="42">
        <f>SUM(E35:E37)</f>
        <v>68.4</v>
      </c>
      <c r="F38" s="42">
        <f>SUM(F35:F37)</f>
        <v>108.39999999999998</v>
      </c>
      <c r="G38" s="21" t="s">
        <v>14</v>
      </c>
    </row>
    <row r="39" spans="3:7" ht="11.25">
      <c r="C39" s="20"/>
      <c r="D39" s="20"/>
      <c r="E39" s="20"/>
      <c r="F39" s="20"/>
      <c r="G39" s="22"/>
    </row>
    <row r="40" spans="2:7" ht="12">
      <c r="B40" s="43" t="s">
        <v>33</v>
      </c>
      <c r="C40" s="103">
        <f>IRR(C38:F38)</f>
        <v>0.070017795041871</v>
      </c>
      <c r="D40" s="43" t="s">
        <v>2</v>
      </c>
      <c r="E40" s="69">
        <v>0.1</v>
      </c>
      <c r="F40" s="53">
        <f>NPV(E40,D38:F38)+C38</f>
        <v>-8.937640871525204</v>
      </c>
      <c r="G40" s="21"/>
    </row>
    <row r="41" spans="2:7" ht="12">
      <c r="B41" s="43"/>
      <c r="C41" s="50"/>
      <c r="D41" s="43"/>
      <c r="E41" s="44"/>
      <c r="F41" s="51"/>
      <c r="G41" s="21"/>
    </row>
    <row r="42" spans="1:8" ht="12" thickBot="1">
      <c r="A42" s="48"/>
      <c r="B42" s="54" t="s">
        <v>105</v>
      </c>
      <c r="D42" s="15" t="s">
        <v>77</v>
      </c>
      <c r="E42" s="26"/>
      <c r="F42" s="15" t="s">
        <v>104</v>
      </c>
      <c r="G42" s="26"/>
      <c r="H42" s="12"/>
    </row>
    <row r="43" spans="2:7" ht="11.25">
      <c r="B43" s="2" t="s">
        <v>149</v>
      </c>
      <c r="D43" s="155">
        <v>0.07</v>
      </c>
      <c r="E43" s="104"/>
      <c r="F43" s="155">
        <v>0.044</v>
      </c>
      <c r="G43" s="21" t="s">
        <v>15</v>
      </c>
    </row>
    <row r="44" spans="2:10" ht="11.25">
      <c r="B44" s="2" t="s">
        <v>79</v>
      </c>
      <c r="D44" s="29">
        <v>0.4</v>
      </c>
      <c r="E44" s="104"/>
      <c r="F44" s="29">
        <v>0.171</v>
      </c>
      <c r="G44" s="21" t="s">
        <v>53</v>
      </c>
      <c r="H44" s="71"/>
      <c r="I44" s="17"/>
      <c r="J44" s="17"/>
    </row>
    <row r="45" spans="2:10" ht="12">
      <c r="B45" s="2" t="s">
        <v>78</v>
      </c>
      <c r="D45" s="105">
        <v>-0.3</v>
      </c>
      <c r="E45" s="104"/>
      <c r="F45" s="29">
        <v>-0.09</v>
      </c>
      <c r="G45" s="21" t="s">
        <v>55</v>
      </c>
      <c r="H45" s="74"/>
      <c r="I45" s="56"/>
      <c r="J45" s="17"/>
    </row>
    <row r="46" spans="4:10" ht="11.25">
      <c r="D46" s="29"/>
      <c r="E46" s="29"/>
      <c r="F46" s="55"/>
      <c r="G46" s="21"/>
      <c r="H46" s="71"/>
      <c r="I46" s="17"/>
      <c r="J46" s="17"/>
    </row>
    <row r="47" spans="7:10" ht="11.25">
      <c r="G47" s="21"/>
      <c r="H47" s="71"/>
      <c r="I47" s="17"/>
      <c r="J47" s="57"/>
    </row>
    <row r="48" spans="2:6" ht="11.25">
      <c r="B48" s="3"/>
      <c r="C48" s="3"/>
      <c r="D48" s="3"/>
      <c r="E48" s="3"/>
      <c r="F48" s="3"/>
    </row>
    <row r="49" spans="2:6" ht="12">
      <c r="B49" s="26"/>
      <c r="C49" s="3"/>
      <c r="D49" s="3"/>
      <c r="E49" s="3"/>
      <c r="F49" s="3"/>
    </row>
    <row r="50" spans="2:6" ht="16.5" customHeight="1">
      <c r="B50" s="137"/>
      <c r="C50" s="3"/>
      <c r="D50" s="3"/>
      <c r="E50" s="3"/>
      <c r="F50" s="3"/>
    </row>
    <row r="51" spans="2:6" ht="16.5" customHeight="1">
      <c r="B51" s="137"/>
      <c r="C51" s="3"/>
      <c r="D51" s="3"/>
      <c r="E51" s="3"/>
      <c r="F51" s="3"/>
    </row>
    <row r="52" spans="2:6" ht="16.5" customHeight="1">
      <c r="B52" s="138"/>
      <c r="C52" s="3"/>
      <c r="D52" s="3"/>
      <c r="E52" s="3"/>
      <c r="F52" s="3"/>
    </row>
    <row r="53" spans="2:6" ht="16.5" customHeight="1">
      <c r="B53" s="138"/>
      <c r="C53" s="3"/>
      <c r="D53" s="3"/>
      <c r="E53" s="3"/>
      <c r="F53" s="3"/>
    </row>
    <row r="54" spans="2:6" ht="16.5" customHeight="1">
      <c r="B54" s="3"/>
      <c r="C54" s="3"/>
      <c r="D54" s="3"/>
      <c r="E54" s="3"/>
      <c r="F54" s="3"/>
    </row>
    <row r="55" spans="2:6" ht="16.5" customHeight="1">
      <c r="B55" s="3"/>
      <c r="C55" s="3"/>
      <c r="D55" s="3"/>
      <c r="E55" s="3"/>
      <c r="F55" s="3"/>
    </row>
    <row r="56" spans="2:6" ht="16.5" customHeight="1">
      <c r="B56" s="137"/>
      <c r="C56" s="3"/>
      <c r="D56" s="3"/>
      <c r="E56" s="3"/>
      <c r="F56" s="3"/>
    </row>
    <row r="57" spans="2:6" ht="16.5" customHeight="1">
      <c r="B57" s="3"/>
      <c r="C57" s="3"/>
      <c r="D57" s="3"/>
      <c r="E57" s="3"/>
      <c r="F57" s="3"/>
    </row>
    <row r="58" spans="2:6" ht="16.5" customHeight="1">
      <c r="B58" s="3"/>
      <c r="C58" s="3"/>
      <c r="D58" s="3"/>
      <c r="E58" s="3"/>
      <c r="F58" s="3"/>
    </row>
    <row r="59" spans="2:6" ht="16.5" customHeight="1">
      <c r="B59" s="137"/>
      <c r="C59" s="3"/>
      <c r="D59" s="3"/>
      <c r="E59" s="3"/>
      <c r="F59" s="3"/>
    </row>
    <row r="60" spans="2:8" ht="16.5" customHeight="1">
      <c r="B60" s="3"/>
      <c r="C60" s="3"/>
      <c r="D60" s="3"/>
      <c r="E60" s="3"/>
      <c r="F60" s="3"/>
      <c r="H60" s="63"/>
    </row>
    <row r="61" spans="2:8" ht="16.5" customHeight="1">
      <c r="B61" s="138"/>
      <c r="C61" s="3"/>
      <c r="D61" s="3"/>
      <c r="E61" s="3"/>
      <c r="F61" s="3"/>
      <c r="H61" s="63"/>
    </row>
    <row r="62" spans="2:8" ht="16.5" customHeight="1">
      <c r="B62" s="137"/>
      <c r="C62" s="3"/>
      <c r="D62" s="3"/>
      <c r="E62" s="3"/>
      <c r="F62" s="3"/>
      <c r="H62" s="63"/>
    </row>
    <row r="63" spans="2:8" ht="16.5" customHeight="1">
      <c r="B63" s="138"/>
      <c r="C63" s="3"/>
      <c r="D63" s="3"/>
      <c r="E63" s="3"/>
      <c r="F63" s="3"/>
      <c r="H63" s="63"/>
    </row>
    <row r="64" spans="2:8" ht="16.5" customHeight="1">
      <c r="B64" s="137"/>
      <c r="C64" s="3"/>
      <c r="D64" s="3"/>
      <c r="E64" s="3"/>
      <c r="F64" s="3"/>
      <c r="H64" s="63"/>
    </row>
    <row r="65" spans="2:6" ht="16.5" customHeight="1">
      <c r="B65" s="137"/>
      <c r="C65" s="3"/>
      <c r="D65" s="3"/>
      <c r="E65" s="3"/>
      <c r="F65" s="3"/>
    </row>
    <row r="66" spans="2:6" ht="16.5" customHeight="1">
      <c r="B66" s="138"/>
      <c r="C66" s="3"/>
      <c r="D66" s="3"/>
      <c r="E66" s="3"/>
      <c r="F66" s="3"/>
    </row>
    <row r="67" spans="2:6" ht="16.5" customHeight="1">
      <c r="B67" s="137"/>
      <c r="C67" s="3"/>
      <c r="D67" s="3"/>
      <c r="E67" s="3"/>
      <c r="F67" s="3"/>
    </row>
    <row r="68" spans="2:6" ht="16.5" customHeight="1">
      <c r="B68" s="137"/>
      <c r="C68" s="3"/>
      <c r="D68" s="3"/>
      <c r="E68" s="3"/>
      <c r="F68" s="3"/>
    </row>
    <row r="69" spans="2:6" ht="16.5" customHeight="1">
      <c r="B69" s="3"/>
      <c r="C69" s="3"/>
      <c r="D69" s="3"/>
      <c r="E69" s="3"/>
      <c r="F69" s="3"/>
    </row>
    <row r="70" spans="2:6" ht="16.5" customHeight="1">
      <c r="B70" s="138"/>
      <c r="C70" s="3"/>
      <c r="D70" s="3"/>
      <c r="E70" s="3"/>
      <c r="F70" s="3"/>
    </row>
    <row r="71" spans="2:6" ht="16.5" customHeight="1">
      <c r="B71" s="3"/>
      <c r="C71" s="3"/>
      <c r="D71" s="3"/>
      <c r="E71" s="3"/>
      <c r="F71" s="3"/>
    </row>
    <row r="72" spans="2:6" ht="16.5" customHeight="1">
      <c r="B72" s="138"/>
      <c r="C72" s="3"/>
      <c r="D72" s="3"/>
      <c r="E72" s="3"/>
      <c r="F72" s="3"/>
    </row>
    <row r="73" spans="2:6" ht="16.5" customHeight="1">
      <c r="B73" s="3"/>
      <c r="C73" s="3"/>
      <c r="D73" s="3"/>
      <c r="E73" s="3"/>
      <c r="F73" s="3"/>
    </row>
    <row r="74" spans="2:6" ht="16.5" customHeight="1">
      <c r="B74" s="139"/>
      <c r="C74" s="3"/>
      <c r="D74" s="3"/>
      <c r="E74" s="3"/>
      <c r="F74" s="3"/>
    </row>
    <row r="75" spans="2:6" ht="16.5" customHeight="1">
      <c r="B75" s="137"/>
      <c r="C75" s="3"/>
      <c r="D75" s="3"/>
      <c r="E75" s="3"/>
      <c r="F75" s="3"/>
    </row>
    <row r="76" spans="2:6" ht="11.25">
      <c r="B76" s="138"/>
      <c r="C76" s="3"/>
      <c r="D76" s="3"/>
      <c r="E76" s="3"/>
      <c r="F76" s="3"/>
    </row>
    <row r="78" ht="11.25">
      <c r="G78" s="2"/>
    </row>
    <row r="79" spans="7:9" ht="12">
      <c r="G79" s="2"/>
      <c r="I79" s="10"/>
    </row>
    <row r="80" ht="12" customHeight="1">
      <c r="B80" s="10" t="s">
        <v>38</v>
      </c>
    </row>
    <row r="81" spans="2:7" ht="12" customHeight="1">
      <c r="B81" s="2" t="s">
        <v>39</v>
      </c>
      <c r="C81" s="10">
        <v>60</v>
      </c>
      <c r="D81" s="2">
        <f aca="true" t="shared" si="0" ref="D81:E83">C81</f>
        <v>60</v>
      </c>
      <c r="E81" s="2">
        <f t="shared" si="0"/>
        <v>60</v>
      </c>
      <c r="F81" s="59" t="s">
        <v>40</v>
      </c>
      <c r="G81" s="60"/>
    </row>
    <row r="82" spans="2:7" ht="12">
      <c r="B82" s="2" t="s">
        <v>41</v>
      </c>
      <c r="C82" s="10">
        <v>10</v>
      </c>
      <c r="D82" s="2">
        <f t="shared" si="0"/>
        <v>10</v>
      </c>
      <c r="E82" s="2">
        <f t="shared" si="0"/>
        <v>10</v>
      </c>
      <c r="F82" s="61">
        <f>(C81+C82*0.85-C83*0.85)/365</f>
        <v>0.1178082191780822</v>
      </c>
      <c r="G82" s="62"/>
    </row>
    <row r="83" spans="2:5" ht="12">
      <c r="B83" s="2" t="s">
        <v>42</v>
      </c>
      <c r="C83" s="10">
        <v>30</v>
      </c>
      <c r="D83" s="2">
        <f t="shared" si="0"/>
        <v>30</v>
      </c>
      <c r="E83" s="2">
        <f t="shared" si="0"/>
        <v>30</v>
      </c>
    </row>
  </sheetData>
  <sheetProtection/>
  <printOptions headings="1" horizontalCentered="1" verticalCentered="1"/>
  <pageMargins left="0.7480314960629921" right="0.35433070866141736" top="0.95" bottom="0.81" header="0" footer="0"/>
  <pageSetup horizontalDpi="200" verticalDpi="200" orientation="portrait" paperSize="9" scale="96" r:id="rId2"/>
  <headerFooter alignWithMargins="0">
    <oddFooter>&amp;CPage &amp;P</oddFooter>
  </headerFooter>
  <rowBreaks count="1" manualBreakCount="1">
    <brk id="77" max="6" man="1"/>
  </rowBreaks>
  <drawing r:id="rId1"/>
</worksheet>
</file>

<file path=xl/worksheets/sheet6.xml><?xml version="1.0" encoding="utf-8"?>
<worksheet xmlns="http://schemas.openxmlformats.org/spreadsheetml/2006/main" xmlns:r="http://schemas.openxmlformats.org/officeDocument/2006/relationships">
  <dimension ref="B1:R67"/>
  <sheetViews>
    <sheetView view="pageBreakPreview" zoomScale="160" zoomScaleNormal="175" zoomScaleSheetLayoutView="160" zoomScalePageLayoutView="0" workbookViewId="0" topLeftCell="A37">
      <selection activeCell="D32" sqref="D32"/>
    </sheetView>
  </sheetViews>
  <sheetFormatPr defaultColWidth="9.140625" defaultRowHeight="12.75"/>
  <cols>
    <col min="1" max="1" width="1.8515625" style="2" customWidth="1"/>
    <col min="2" max="2" width="26.00390625" style="2" customWidth="1"/>
    <col min="3" max="8" width="7.140625" style="2" customWidth="1"/>
    <col min="9" max="9" width="5.00390625" style="2" customWidth="1"/>
    <col min="10" max="10" width="21.57421875" style="10" bestFit="1" customWidth="1"/>
    <col min="11" max="11" width="9.28125" style="8" customWidth="1"/>
    <col min="12" max="12" width="8.00390625" style="9" customWidth="1"/>
    <col min="13" max="17" width="8.8515625" style="8" customWidth="1"/>
    <col min="18" max="18" width="8.8515625" style="7" customWidth="1"/>
    <col min="19" max="16384" width="8.8515625" style="2" customWidth="1"/>
  </cols>
  <sheetData>
    <row r="1" spans="4:16" ht="15">
      <c r="D1" s="6" t="s">
        <v>80</v>
      </c>
      <c r="K1" s="10"/>
      <c r="L1" s="10"/>
      <c r="M1" s="10"/>
      <c r="N1" s="10"/>
      <c r="O1" s="10"/>
      <c r="P1" s="10"/>
    </row>
    <row r="2" spans="11:16" ht="12">
      <c r="K2" s="10"/>
      <c r="L2" s="10"/>
      <c r="M2" s="10"/>
      <c r="N2" s="10"/>
      <c r="O2" s="10"/>
      <c r="P2" s="10"/>
    </row>
    <row r="3" spans="2:16" ht="12" thickBot="1">
      <c r="B3" s="131" t="s">
        <v>4</v>
      </c>
      <c r="G3" s="12"/>
      <c r="K3" s="10"/>
      <c r="L3" s="10"/>
      <c r="M3" s="10"/>
      <c r="N3" s="10"/>
      <c r="O3" s="10"/>
      <c r="P3" s="10"/>
    </row>
    <row r="4" spans="2:16" ht="12">
      <c r="B4" s="2" t="s">
        <v>5</v>
      </c>
      <c r="C4" s="98">
        <v>500</v>
      </c>
      <c r="E4" s="2" t="s">
        <v>6</v>
      </c>
      <c r="H4" s="98">
        <v>500</v>
      </c>
      <c r="M4" s="9"/>
      <c r="N4" s="9"/>
      <c r="O4" s="9"/>
      <c r="P4" s="9"/>
    </row>
    <row r="5" spans="2:12" ht="12">
      <c r="B5" s="2" t="s">
        <v>16</v>
      </c>
      <c r="C5" s="98">
        <v>5</v>
      </c>
      <c r="E5" s="2" t="s">
        <v>7</v>
      </c>
      <c r="H5" s="91">
        <v>0.06</v>
      </c>
      <c r="L5" s="8"/>
    </row>
    <row r="6" spans="2:16" ht="12">
      <c r="B6" s="5" t="s">
        <v>126</v>
      </c>
      <c r="C6" s="98">
        <v>200</v>
      </c>
      <c r="E6" s="2" t="s">
        <v>113</v>
      </c>
      <c r="H6" s="98">
        <v>0</v>
      </c>
      <c r="M6" s="9"/>
      <c r="N6" s="9"/>
      <c r="O6" s="9"/>
      <c r="P6" s="9"/>
    </row>
    <row r="7" spans="2:16" ht="12">
      <c r="B7" s="2" t="s">
        <v>125</v>
      </c>
      <c r="C7" s="98">
        <v>125</v>
      </c>
      <c r="E7" s="2" t="s">
        <v>8</v>
      </c>
      <c r="H7" s="91">
        <v>0.3</v>
      </c>
      <c r="M7" s="9"/>
      <c r="N7" s="9"/>
      <c r="O7" s="9"/>
      <c r="P7" s="9"/>
    </row>
    <row r="8" spans="2:16" ht="12">
      <c r="B8" s="2" t="s">
        <v>0</v>
      </c>
      <c r="C8" s="98">
        <v>300</v>
      </c>
      <c r="E8" s="2" t="s">
        <v>9</v>
      </c>
      <c r="H8" s="91">
        <v>0.1</v>
      </c>
      <c r="M8" s="9"/>
      <c r="N8" s="9"/>
      <c r="O8" s="9"/>
      <c r="P8" s="9"/>
    </row>
    <row r="9" spans="13:16" ht="12">
      <c r="M9" s="9"/>
      <c r="N9" s="9"/>
      <c r="O9" s="9"/>
      <c r="P9" s="9"/>
    </row>
    <row r="10" spans="2:16" ht="12" thickBot="1">
      <c r="B10" s="131" t="s">
        <v>108</v>
      </c>
      <c r="D10" s="113" t="s">
        <v>10</v>
      </c>
      <c r="E10" s="11"/>
      <c r="F10" s="113" t="s">
        <v>135</v>
      </c>
      <c r="I10" s="108" t="s">
        <v>11</v>
      </c>
      <c r="M10" s="9"/>
      <c r="N10" s="9"/>
      <c r="O10" s="9"/>
      <c r="P10" s="9"/>
    </row>
    <row r="11" spans="2:16" ht="12">
      <c r="B11" s="2" t="s">
        <v>0</v>
      </c>
      <c r="D11" s="124">
        <f>C8</f>
        <v>300</v>
      </c>
      <c r="E11" s="11"/>
      <c r="F11" s="124">
        <f>C8</f>
        <v>300</v>
      </c>
      <c r="M11" s="9"/>
      <c r="N11" s="9"/>
      <c r="O11" s="9"/>
      <c r="P11" s="9"/>
    </row>
    <row r="12" spans="2:18" s="8" customFormat="1" ht="12">
      <c r="B12" s="2" t="s">
        <v>129</v>
      </c>
      <c r="D12" s="125">
        <f>C4/C5</f>
        <v>100</v>
      </c>
      <c r="E12" s="11"/>
      <c r="F12" s="125">
        <f>C7</f>
        <v>125</v>
      </c>
      <c r="H12" s="2"/>
      <c r="I12" s="2"/>
      <c r="J12" s="10"/>
      <c r="L12" s="9"/>
      <c r="M12" s="9"/>
      <c r="N12" s="9"/>
      <c r="O12" s="9"/>
      <c r="P12" s="9"/>
      <c r="R12" s="7"/>
    </row>
    <row r="13" spans="2:18" s="8" customFormat="1" ht="12">
      <c r="B13" s="2" t="s">
        <v>46</v>
      </c>
      <c r="D13" s="124">
        <f>D11-D12</f>
        <v>200</v>
      </c>
      <c r="E13" s="11"/>
      <c r="F13" s="124">
        <f>F11-F12</f>
        <v>175</v>
      </c>
      <c r="H13" s="2"/>
      <c r="I13" s="2"/>
      <c r="J13" s="10"/>
      <c r="L13" s="9"/>
      <c r="M13" s="9"/>
      <c r="N13" s="9"/>
      <c r="O13" s="9"/>
      <c r="P13" s="9"/>
      <c r="R13" s="7"/>
    </row>
    <row r="14" spans="2:18" s="8" customFormat="1" ht="12">
      <c r="B14" s="2" t="s">
        <v>25</v>
      </c>
      <c r="D14" s="126">
        <f>H4*H5</f>
        <v>30</v>
      </c>
      <c r="E14" s="11"/>
      <c r="F14" s="125">
        <v>0</v>
      </c>
      <c r="H14" s="2"/>
      <c r="I14" s="2"/>
      <c r="J14" s="10"/>
      <c r="L14" s="9"/>
      <c r="M14" s="9"/>
      <c r="N14" s="9"/>
      <c r="O14" s="9"/>
      <c r="P14" s="9"/>
      <c r="R14" s="7"/>
    </row>
    <row r="15" spans="2:18" s="8" customFormat="1" ht="12">
      <c r="B15" s="2" t="s">
        <v>124</v>
      </c>
      <c r="D15" s="127">
        <f>D13-D14</f>
        <v>170</v>
      </c>
      <c r="E15" s="11"/>
      <c r="F15" s="124">
        <f>F13-F14</f>
        <v>175</v>
      </c>
      <c r="H15" s="2"/>
      <c r="I15" s="2"/>
      <c r="J15" s="10"/>
      <c r="L15" s="9"/>
      <c r="M15" s="9"/>
      <c r="N15" s="9"/>
      <c r="O15" s="9"/>
      <c r="P15" s="9"/>
      <c r="R15" s="7"/>
    </row>
    <row r="16" spans="2:18" s="8" customFormat="1" ht="12">
      <c r="B16" s="2" t="s">
        <v>109</v>
      </c>
      <c r="D16" s="125">
        <f>H7*D15</f>
        <v>51</v>
      </c>
      <c r="E16" s="11"/>
      <c r="F16" s="128">
        <f>F15*H7</f>
        <v>52.5</v>
      </c>
      <c r="H16" s="2"/>
      <c r="I16" s="2"/>
      <c r="J16" s="10"/>
      <c r="L16" s="9"/>
      <c r="M16" s="9"/>
      <c r="N16" s="9"/>
      <c r="O16" s="9"/>
      <c r="P16" s="9"/>
      <c r="R16" s="7"/>
    </row>
    <row r="17" spans="2:18" s="8" customFormat="1" ht="12">
      <c r="B17" s="2" t="s">
        <v>110</v>
      </c>
      <c r="D17" s="127">
        <f>D15-D16</f>
        <v>119</v>
      </c>
      <c r="E17" s="11"/>
      <c r="F17" s="129">
        <f>F15-F16</f>
        <v>122.5</v>
      </c>
      <c r="H17" s="2"/>
      <c r="I17" s="2"/>
      <c r="J17" s="10"/>
      <c r="L17" s="9"/>
      <c r="M17" s="9"/>
      <c r="N17" s="9"/>
      <c r="O17" s="9"/>
      <c r="P17" s="9"/>
      <c r="R17" s="7"/>
    </row>
    <row r="18" spans="2:18" s="8" customFormat="1" ht="12">
      <c r="B18" s="2"/>
      <c r="C18" s="127"/>
      <c r="D18" s="11"/>
      <c r="E18" s="129"/>
      <c r="F18" s="2"/>
      <c r="G18" s="2"/>
      <c r="H18" s="2"/>
      <c r="I18" s="2"/>
      <c r="J18" s="10"/>
      <c r="L18" s="9"/>
      <c r="M18" s="9"/>
      <c r="N18" s="9"/>
      <c r="O18" s="9"/>
      <c r="P18" s="9"/>
      <c r="R18" s="7"/>
    </row>
    <row r="19" spans="2:18" s="8" customFormat="1" ht="12" thickBot="1">
      <c r="B19" s="131" t="s">
        <v>147</v>
      </c>
      <c r="C19" s="113">
        <v>0</v>
      </c>
      <c r="D19" s="113">
        <v>1</v>
      </c>
      <c r="E19" s="113">
        <v>2</v>
      </c>
      <c r="F19" s="113">
        <v>3</v>
      </c>
      <c r="G19" s="113">
        <v>4</v>
      </c>
      <c r="H19" s="113">
        <v>5</v>
      </c>
      <c r="J19" s="10"/>
      <c r="L19" s="9"/>
      <c r="M19" s="9"/>
      <c r="N19" s="9"/>
      <c r="O19" s="9"/>
      <c r="P19" s="9"/>
      <c r="R19" s="7"/>
    </row>
    <row r="20" spans="2:18" s="8" customFormat="1" ht="12">
      <c r="B20" s="2" t="s">
        <v>127</v>
      </c>
      <c r="C20" s="127"/>
      <c r="D20" s="114">
        <f>$C$6</f>
        <v>200</v>
      </c>
      <c r="E20" s="114">
        <f>$C$6</f>
        <v>200</v>
      </c>
      <c r="F20" s="114">
        <f>$C$6</f>
        <v>200</v>
      </c>
      <c r="G20" s="114">
        <f>$C$6</f>
        <v>200</v>
      </c>
      <c r="H20" s="114">
        <v>0</v>
      </c>
      <c r="I20" s="2"/>
      <c r="J20" s="10"/>
      <c r="L20" s="9"/>
      <c r="M20" s="9"/>
      <c r="N20" s="9"/>
      <c r="O20" s="9"/>
      <c r="P20" s="9"/>
      <c r="R20" s="7"/>
    </row>
    <row r="21" spans="2:18" s="8" customFormat="1" ht="12">
      <c r="B21" s="2" t="s">
        <v>128</v>
      </c>
      <c r="C21" s="141">
        <f>C4</f>
        <v>500</v>
      </c>
      <c r="D21" s="115">
        <f>C21-$D12</f>
        <v>400</v>
      </c>
      <c r="E21" s="115">
        <f>D21-$D12</f>
        <v>300</v>
      </c>
      <c r="F21" s="115">
        <f>E21-$D12</f>
        <v>200</v>
      </c>
      <c r="G21" s="115">
        <f>F21-$D12</f>
        <v>100</v>
      </c>
      <c r="H21" s="115">
        <f>G21-$D12</f>
        <v>0</v>
      </c>
      <c r="I21" s="2"/>
      <c r="J21" s="10"/>
      <c r="L21" s="9"/>
      <c r="M21" s="9"/>
      <c r="N21" s="9"/>
      <c r="O21" s="9"/>
      <c r="P21" s="9"/>
      <c r="R21" s="7"/>
    </row>
    <row r="22" spans="2:18" s="8" customFormat="1" ht="12">
      <c r="B22" s="2" t="s">
        <v>133</v>
      </c>
      <c r="C22" s="140">
        <f aca="true" t="shared" si="0" ref="C22:H22">C20+C21</f>
        <v>500</v>
      </c>
      <c r="D22" s="140">
        <f t="shared" si="0"/>
        <v>600</v>
      </c>
      <c r="E22" s="140">
        <f t="shared" si="0"/>
        <v>500</v>
      </c>
      <c r="F22" s="140">
        <f t="shared" si="0"/>
        <v>400</v>
      </c>
      <c r="G22" s="140">
        <f t="shared" si="0"/>
        <v>300</v>
      </c>
      <c r="H22" s="140">
        <f t="shared" si="0"/>
        <v>0</v>
      </c>
      <c r="I22" s="2"/>
      <c r="J22" s="10"/>
      <c r="L22" s="9"/>
      <c r="M22" s="9"/>
      <c r="N22" s="9"/>
      <c r="O22" s="9"/>
      <c r="P22" s="9"/>
      <c r="R22" s="7"/>
    </row>
    <row r="23" spans="2:18" s="8" customFormat="1" ht="5.25" customHeight="1">
      <c r="B23" s="2"/>
      <c r="C23" s="140"/>
      <c r="D23" s="114"/>
      <c r="E23" s="129"/>
      <c r="F23" s="2"/>
      <c r="G23" s="2"/>
      <c r="H23" s="2"/>
      <c r="I23" s="2"/>
      <c r="J23" s="10"/>
      <c r="L23" s="9"/>
      <c r="M23" s="9"/>
      <c r="N23" s="9"/>
      <c r="O23" s="9"/>
      <c r="P23" s="9"/>
      <c r="R23" s="7"/>
    </row>
    <row r="24" spans="2:18" s="8" customFormat="1" ht="12">
      <c r="B24" s="2" t="s">
        <v>130</v>
      </c>
      <c r="C24" s="140">
        <f>H4</f>
        <v>500</v>
      </c>
      <c r="D24" s="114">
        <f>C24-$H$6</f>
        <v>500</v>
      </c>
      <c r="E24" s="114">
        <f>D24-$H$6</f>
        <v>500</v>
      </c>
      <c r="F24" s="114">
        <f>E24-$H$6</f>
        <v>500</v>
      </c>
      <c r="G24" s="114">
        <f>F24-$H$6</f>
        <v>500</v>
      </c>
      <c r="H24" s="114">
        <v>0</v>
      </c>
      <c r="I24" s="2"/>
      <c r="J24" s="10"/>
      <c r="L24" s="9"/>
      <c r="M24" s="9"/>
      <c r="N24" s="9"/>
      <c r="O24" s="9"/>
      <c r="P24" s="9"/>
      <c r="R24" s="7"/>
    </row>
    <row r="25" spans="2:18" s="8" customFormat="1" ht="12">
      <c r="B25" s="2" t="s">
        <v>131</v>
      </c>
      <c r="C25" s="141">
        <f>C21-C24</f>
        <v>0</v>
      </c>
      <c r="D25" s="115">
        <f>C25+$D$17</f>
        <v>119</v>
      </c>
      <c r="E25" s="115">
        <f>D25+$D$17</f>
        <v>238</v>
      </c>
      <c r="F25" s="115">
        <f>E25+$D$17</f>
        <v>357</v>
      </c>
      <c r="G25" s="115">
        <f>F25+$D$17</f>
        <v>476</v>
      </c>
      <c r="H25" s="115">
        <f>G25+$D$17</f>
        <v>595</v>
      </c>
      <c r="I25" s="2"/>
      <c r="J25" s="10"/>
      <c r="L25" s="9"/>
      <c r="M25" s="9"/>
      <c r="N25" s="9"/>
      <c r="O25" s="9"/>
      <c r="P25" s="9"/>
      <c r="R25" s="7"/>
    </row>
    <row r="26" spans="2:18" s="8" customFormat="1" ht="12" customHeight="1">
      <c r="B26" s="2" t="s">
        <v>132</v>
      </c>
      <c r="C26" s="140">
        <f aca="true" t="shared" si="1" ref="C26:H26">C24+C25</f>
        <v>500</v>
      </c>
      <c r="D26" s="140">
        <f t="shared" si="1"/>
        <v>619</v>
      </c>
      <c r="E26" s="140">
        <f t="shared" si="1"/>
        <v>738</v>
      </c>
      <c r="F26" s="140">
        <f t="shared" si="1"/>
        <v>857</v>
      </c>
      <c r="G26" s="140">
        <f t="shared" si="1"/>
        <v>976</v>
      </c>
      <c r="H26" s="140">
        <f t="shared" si="1"/>
        <v>595</v>
      </c>
      <c r="I26" s="2"/>
      <c r="J26" s="10"/>
      <c r="L26" s="9"/>
      <c r="M26" s="9"/>
      <c r="N26" s="9"/>
      <c r="O26" s="9"/>
      <c r="P26" s="9"/>
      <c r="R26" s="7"/>
    </row>
    <row r="27" spans="2:18" s="8" customFormat="1" ht="12" customHeight="1">
      <c r="B27" s="114" t="s">
        <v>134</v>
      </c>
      <c r="C27" s="140">
        <f aca="true" t="shared" si="2" ref="C27:H27">C26-C22</f>
        <v>0</v>
      </c>
      <c r="D27" s="140">
        <f t="shared" si="2"/>
        <v>19</v>
      </c>
      <c r="E27" s="140">
        <f t="shared" si="2"/>
        <v>238</v>
      </c>
      <c r="F27" s="140">
        <f t="shared" si="2"/>
        <v>457</v>
      </c>
      <c r="G27" s="140">
        <f t="shared" si="2"/>
        <v>676</v>
      </c>
      <c r="H27" s="140">
        <f t="shared" si="2"/>
        <v>595</v>
      </c>
      <c r="I27" s="2"/>
      <c r="J27" s="10"/>
      <c r="L27" s="9"/>
      <c r="M27" s="9"/>
      <c r="N27" s="9"/>
      <c r="O27" s="9"/>
      <c r="P27" s="9"/>
      <c r="R27" s="7"/>
    </row>
    <row r="28" spans="2:18" s="8" customFormat="1" ht="12">
      <c r="B28" s="2"/>
      <c r="C28" s="127"/>
      <c r="D28" s="11"/>
      <c r="E28" s="129"/>
      <c r="F28" s="2"/>
      <c r="G28" s="2"/>
      <c r="H28" s="2"/>
      <c r="I28" s="2"/>
      <c r="J28" s="10"/>
      <c r="L28" s="9"/>
      <c r="M28" s="9"/>
      <c r="N28" s="9"/>
      <c r="O28" s="9"/>
      <c r="P28" s="9"/>
      <c r="R28" s="7"/>
    </row>
    <row r="29" spans="2:18" s="8" customFormat="1" ht="12" thickBot="1">
      <c r="B29" s="131" t="s">
        <v>141</v>
      </c>
      <c r="C29" s="113">
        <v>0</v>
      </c>
      <c r="D29" s="113">
        <v>1</v>
      </c>
      <c r="E29" s="113">
        <v>2</v>
      </c>
      <c r="F29" s="113">
        <v>3</v>
      </c>
      <c r="G29" s="113">
        <v>4</v>
      </c>
      <c r="H29" s="113">
        <v>5</v>
      </c>
      <c r="J29" s="10"/>
      <c r="L29" s="9"/>
      <c r="M29" s="9"/>
      <c r="N29" s="9"/>
      <c r="O29" s="9"/>
      <c r="P29" s="9"/>
      <c r="R29" s="7"/>
    </row>
    <row r="30" spans="2:18" s="8" customFormat="1" ht="12">
      <c r="B30" s="2" t="s">
        <v>111</v>
      </c>
      <c r="C30" s="114">
        <f>-C22</f>
        <v>-500</v>
      </c>
      <c r="D30" s="114">
        <f>C22-D22</f>
        <v>-100</v>
      </c>
      <c r="E30" s="114">
        <f>D22-E22</f>
        <v>100</v>
      </c>
      <c r="F30" s="114">
        <f>E22-F22</f>
        <v>100</v>
      </c>
      <c r="G30" s="114">
        <f>F22-G22</f>
        <v>100</v>
      </c>
      <c r="H30" s="114">
        <f>G22-H22</f>
        <v>300</v>
      </c>
      <c r="J30" s="10"/>
      <c r="L30" s="9"/>
      <c r="M30" s="9"/>
      <c r="N30" s="9"/>
      <c r="O30" s="9"/>
      <c r="P30" s="9"/>
      <c r="R30" s="7"/>
    </row>
    <row r="31" spans="2:18" s="8" customFormat="1" ht="12">
      <c r="B31" s="2" t="s">
        <v>112</v>
      </c>
      <c r="C31" s="114">
        <f>C24</f>
        <v>500</v>
      </c>
      <c r="D31" s="114">
        <f>D24-C24</f>
        <v>0</v>
      </c>
      <c r="E31" s="114">
        <f>E24-D24</f>
        <v>0</v>
      </c>
      <c r="F31" s="114">
        <f>F24-E24</f>
        <v>0</v>
      </c>
      <c r="G31" s="114">
        <f>G24-F24</f>
        <v>0</v>
      </c>
      <c r="H31" s="114">
        <f>H24-G24</f>
        <v>-500</v>
      </c>
      <c r="I31" s="108" t="s">
        <v>12</v>
      </c>
      <c r="J31" s="10"/>
      <c r="L31" s="9"/>
      <c r="M31" s="9"/>
      <c r="N31" s="9"/>
      <c r="O31" s="9"/>
      <c r="P31" s="9"/>
      <c r="R31" s="7"/>
    </row>
    <row r="32" spans="2:18" s="8" customFormat="1" ht="12">
      <c r="B32" s="2" t="s">
        <v>27</v>
      </c>
      <c r="C32" s="115"/>
      <c r="D32" s="115">
        <f>$D$17</f>
        <v>119</v>
      </c>
      <c r="E32" s="115">
        <f>$D$17</f>
        <v>119</v>
      </c>
      <c r="F32" s="115">
        <f>$D$17</f>
        <v>119</v>
      </c>
      <c r="G32" s="115">
        <f>$D$17</f>
        <v>119</v>
      </c>
      <c r="H32" s="115">
        <f>$D$17</f>
        <v>119</v>
      </c>
      <c r="I32" s="2"/>
      <c r="J32" s="10"/>
      <c r="L32" s="9"/>
      <c r="M32" s="9"/>
      <c r="N32" s="9"/>
      <c r="O32" s="9"/>
      <c r="P32" s="9"/>
      <c r="R32" s="7"/>
    </row>
    <row r="33" spans="2:18" s="8" customFormat="1" ht="12">
      <c r="B33" s="10" t="s">
        <v>119</v>
      </c>
      <c r="C33" s="114">
        <f aca="true" t="shared" si="3" ref="C33:H33">C30+C31+C32</f>
        <v>0</v>
      </c>
      <c r="D33" s="114">
        <f t="shared" si="3"/>
        <v>19</v>
      </c>
      <c r="E33" s="114">
        <f t="shared" si="3"/>
        <v>219</v>
      </c>
      <c r="F33" s="114">
        <f t="shared" si="3"/>
        <v>219</v>
      </c>
      <c r="G33" s="114">
        <f t="shared" si="3"/>
        <v>219</v>
      </c>
      <c r="H33" s="114">
        <f t="shared" si="3"/>
        <v>-81</v>
      </c>
      <c r="I33" s="108" t="s">
        <v>13</v>
      </c>
      <c r="J33" s="10"/>
      <c r="L33" s="9"/>
      <c r="M33" s="9"/>
      <c r="N33" s="9"/>
      <c r="O33" s="9"/>
      <c r="P33" s="9"/>
      <c r="R33" s="7"/>
    </row>
    <row r="34" spans="2:18" s="8" customFormat="1" ht="12">
      <c r="B34" s="46" t="s">
        <v>114</v>
      </c>
      <c r="C34" s="133">
        <f>NPV(H8,D33:H33)</f>
        <v>462.08772376452174</v>
      </c>
      <c r="D34" s="2"/>
      <c r="E34" s="2"/>
      <c r="F34" s="2"/>
      <c r="G34" s="114"/>
      <c r="H34" s="117"/>
      <c r="J34" s="10"/>
      <c r="L34" s="9"/>
      <c r="M34" s="9"/>
      <c r="N34" s="9"/>
      <c r="O34" s="9"/>
      <c r="P34" s="9"/>
      <c r="R34" s="7"/>
    </row>
    <row r="35" spans="2:18" s="8" customFormat="1" ht="12">
      <c r="B35" s="46"/>
      <c r="C35" s="116"/>
      <c r="D35" s="114"/>
      <c r="E35" s="114"/>
      <c r="F35" s="114"/>
      <c r="G35" s="114"/>
      <c r="H35" s="114"/>
      <c r="I35" s="2"/>
      <c r="J35" s="10"/>
      <c r="L35" s="9"/>
      <c r="M35" s="9"/>
      <c r="N35" s="9"/>
      <c r="O35" s="9"/>
      <c r="P35" s="9"/>
      <c r="R35" s="7"/>
    </row>
    <row r="36" spans="2:18" s="8" customFormat="1" ht="12" thickBot="1">
      <c r="B36" s="131" t="s">
        <v>138</v>
      </c>
      <c r="J36" s="10"/>
      <c r="L36" s="9"/>
      <c r="M36" s="9"/>
      <c r="N36" s="9"/>
      <c r="O36" s="9"/>
      <c r="P36" s="9"/>
      <c r="R36" s="7"/>
    </row>
    <row r="37" spans="2:18" s="8" customFormat="1" ht="12">
      <c r="B37" s="138" t="s">
        <v>32</v>
      </c>
      <c r="C37" s="114"/>
      <c r="D37" s="121">
        <f>-D20</f>
        <v>-200</v>
      </c>
      <c r="E37" s="121">
        <f>D20-E20</f>
        <v>0</v>
      </c>
      <c r="F37" s="121">
        <f>E20-F20</f>
        <v>0</v>
      </c>
      <c r="G37" s="121">
        <f>F20-G20</f>
        <v>0</v>
      </c>
      <c r="H37" s="121">
        <f>G20-H20</f>
        <v>200</v>
      </c>
      <c r="I37" s="108" t="s">
        <v>14</v>
      </c>
      <c r="J37" s="10"/>
      <c r="L37" s="9"/>
      <c r="M37" s="9"/>
      <c r="N37" s="9"/>
      <c r="O37" s="9"/>
      <c r="P37" s="9"/>
      <c r="R37" s="7"/>
    </row>
    <row r="38" spans="2:18" s="8" customFormat="1" ht="12">
      <c r="B38" s="138" t="s">
        <v>139</v>
      </c>
      <c r="C38" s="115">
        <v>0</v>
      </c>
      <c r="D38" s="142">
        <f>$F$17</f>
        <v>122.5</v>
      </c>
      <c r="E38" s="142">
        <f>$F$17</f>
        <v>122.5</v>
      </c>
      <c r="F38" s="142">
        <f>$F$17</f>
        <v>122.5</v>
      </c>
      <c r="G38" s="142">
        <f>$F$17</f>
        <v>122.5</v>
      </c>
      <c r="H38" s="142">
        <f>$F$17</f>
        <v>122.5</v>
      </c>
      <c r="I38" s="108"/>
      <c r="J38" s="10"/>
      <c r="L38" s="9"/>
      <c r="M38" s="9"/>
      <c r="N38" s="9"/>
      <c r="O38" s="9"/>
      <c r="P38" s="9"/>
      <c r="R38" s="7"/>
    </row>
    <row r="39" spans="2:18" s="8" customFormat="1" ht="12">
      <c r="B39" s="60" t="s">
        <v>140</v>
      </c>
      <c r="C39" s="121">
        <f aca="true" t="shared" si="4" ref="C39:H39">C37+C38</f>
        <v>0</v>
      </c>
      <c r="D39" s="121">
        <f t="shared" si="4"/>
        <v>-77.5</v>
      </c>
      <c r="E39" s="121">
        <f t="shared" si="4"/>
        <v>122.5</v>
      </c>
      <c r="F39" s="121">
        <f t="shared" si="4"/>
        <v>122.5</v>
      </c>
      <c r="G39" s="121">
        <f t="shared" si="4"/>
        <v>122.5</v>
      </c>
      <c r="H39" s="121">
        <f t="shared" si="4"/>
        <v>322.5</v>
      </c>
      <c r="I39" s="108" t="s">
        <v>15</v>
      </c>
      <c r="J39" s="10"/>
      <c r="L39" s="9"/>
      <c r="M39" s="9"/>
      <c r="N39" s="9"/>
      <c r="O39" s="9"/>
      <c r="P39" s="9"/>
      <c r="R39" s="7"/>
    </row>
    <row r="40" spans="2:18" s="8" customFormat="1" ht="12">
      <c r="B40" s="46" t="s">
        <v>114</v>
      </c>
      <c r="C40" s="133">
        <f>NPV(H8,D39:H39)</f>
        <v>406.73746204618396</v>
      </c>
      <c r="D40" s="116"/>
      <c r="E40" s="2"/>
      <c r="F40" s="2"/>
      <c r="G40" s="114"/>
      <c r="H40" s="117"/>
      <c r="I40" s="108" t="s">
        <v>53</v>
      </c>
      <c r="J40" s="10"/>
      <c r="L40" s="9"/>
      <c r="M40" s="9"/>
      <c r="N40" s="9"/>
      <c r="O40" s="9"/>
      <c r="P40" s="9"/>
      <c r="R40" s="7"/>
    </row>
    <row r="41" spans="2:18" s="8" customFormat="1" ht="12">
      <c r="B41" s="116" t="s">
        <v>122</v>
      </c>
      <c r="C41" s="133">
        <f>C34-C40</f>
        <v>55.35026171833778</v>
      </c>
      <c r="D41" s="2" t="s">
        <v>121</v>
      </c>
      <c r="E41" s="2"/>
      <c r="F41" s="2"/>
      <c r="G41" s="114"/>
      <c r="H41" s="117"/>
      <c r="I41" s="2"/>
      <c r="J41" s="10"/>
      <c r="L41" s="9"/>
      <c r="M41" s="9"/>
      <c r="N41" s="9"/>
      <c r="O41" s="9"/>
      <c r="P41" s="9"/>
      <c r="R41" s="7"/>
    </row>
    <row r="42" spans="2:18" s="8" customFormat="1" ht="12">
      <c r="B42" s="46"/>
      <c r="C42" s="122"/>
      <c r="D42" s="123"/>
      <c r="E42" s="123"/>
      <c r="F42" s="123"/>
      <c r="G42" s="123"/>
      <c r="H42" s="123"/>
      <c r="I42" s="2"/>
      <c r="J42" s="10"/>
      <c r="L42" s="9"/>
      <c r="M42" s="9"/>
      <c r="N42" s="9"/>
      <c r="O42" s="9"/>
      <c r="P42" s="9"/>
      <c r="R42" s="7"/>
    </row>
    <row r="43" spans="2:18" s="8" customFormat="1" ht="12" thickBot="1">
      <c r="B43" s="131" t="s">
        <v>120</v>
      </c>
      <c r="C43" s="120"/>
      <c r="D43" s="130"/>
      <c r="E43" s="130"/>
      <c r="F43" s="130"/>
      <c r="G43" s="130"/>
      <c r="H43" s="130"/>
      <c r="I43" s="108" t="s">
        <v>55</v>
      </c>
      <c r="J43" s="10"/>
      <c r="L43" s="9"/>
      <c r="M43" s="9"/>
      <c r="N43" s="9"/>
      <c r="O43" s="9"/>
      <c r="P43" s="9"/>
      <c r="R43" s="7"/>
    </row>
    <row r="44" spans="2:18" s="8" customFormat="1" ht="12">
      <c r="B44" s="10" t="s">
        <v>115</v>
      </c>
      <c r="C44" s="107">
        <v>0</v>
      </c>
      <c r="D44" s="107">
        <v>1</v>
      </c>
      <c r="E44" s="107">
        <v>2</v>
      </c>
      <c r="F44" s="107">
        <v>3</v>
      </c>
      <c r="G44" s="107">
        <v>4</v>
      </c>
      <c r="H44" s="107">
        <v>5</v>
      </c>
      <c r="J44" s="10"/>
      <c r="L44" s="9"/>
      <c r="R44" s="7"/>
    </row>
    <row r="45" spans="2:18" s="8" customFormat="1" ht="12">
      <c r="B45" s="5" t="s">
        <v>116</v>
      </c>
      <c r="C45" s="2"/>
      <c r="D45" s="109">
        <f>C$4/C$5*H$7</f>
        <v>30</v>
      </c>
      <c r="E45" s="110">
        <f aca="true" t="shared" si="5" ref="E45:H46">D45</f>
        <v>30</v>
      </c>
      <c r="F45" s="110">
        <f t="shared" si="5"/>
        <v>30</v>
      </c>
      <c r="G45" s="110">
        <f t="shared" si="5"/>
        <v>30</v>
      </c>
      <c r="H45" s="110">
        <f t="shared" si="5"/>
        <v>30</v>
      </c>
      <c r="I45" s="2"/>
      <c r="J45" s="111"/>
      <c r="K45" s="9"/>
      <c r="L45" s="9"/>
      <c r="R45" s="7"/>
    </row>
    <row r="46" spans="2:18" s="8" customFormat="1" ht="12">
      <c r="B46" s="5" t="s">
        <v>117</v>
      </c>
      <c r="C46" s="2"/>
      <c r="D46" s="109">
        <f>-H$5*H$4*(1-H$7)</f>
        <v>-21</v>
      </c>
      <c r="E46" s="110">
        <f t="shared" si="5"/>
        <v>-21</v>
      </c>
      <c r="F46" s="110">
        <f t="shared" si="5"/>
        <v>-21</v>
      </c>
      <c r="G46" s="110">
        <f t="shared" si="5"/>
        <v>-21</v>
      </c>
      <c r="H46" s="110">
        <f t="shared" si="5"/>
        <v>-21</v>
      </c>
      <c r="I46" s="2"/>
      <c r="J46" s="111"/>
      <c r="K46" s="9"/>
      <c r="L46" s="9"/>
      <c r="M46" s="9"/>
      <c r="N46" s="9"/>
      <c r="O46" s="9"/>
      <c r="P46" s="9"/>
      <c r="R46" s="7"/>
    </row>
    <row r="47" spans="2:18" s="8" customFormat="1" ht="12">
      <c r="B47" s="2" t="s">
        <v>118</v>
      </c>
      <c r="C47" s="33"/>
      <c r="D47" s="35"/>
      <c r="E47" s="35"/>
      <c r="F47" s="35"/>
      <c r="G47" s="35"/>
      <c r="H47" s="35">
        <f>-H4</f>
        <v>-500</v>
      </c>
      <c r="I47" s="2"/>
      <c r="J47" s="111"/>
      <c r="K47" s="9"/>
      <c r="L47" s="9"/>
      <c r="M47" s="9"/>
      <c r="N47" s="9"/>
      <c r="O47" s="9"/>
      <c r="P47" s="9"/>
      <c r="R47" s="7"/>
    </row>
    <row r="48" spans="2:18" s="8" customFormat="1" ht="12">
      <c r="B48" s="2"/>
      <c r="C48" s="110">
        <f aca="true" t="shared" si="6" ref="C48:H48">SUM(C45:C47)</f>
        <v>0</v>
      </c>
      <c r="D48" s="110">
        <f t="shared" si="6"/>
        <v>9</v>
      </c>
      <c r="E48" s="110">
        <f t="shared" si="6"/>
        <v>9</v>
      </c>
      <c r="F48" s="110">
        <f t="shared" si="6"/>
        <v>9</v>
      </c>
      <c r="G48" s="110">
        <f t="shared" si="6"/>
        <v>9</v>
      </c>
      <c r="H48" s="110">
        <f t="shared" si="6"/>
        <v>-491</v>
      </c>
      <c r="I48" s="108" t="s">
        <v>56</v>
      </c>
      <c r="J48" s="111"/>
      <c r="K48" s="26"/>
      <c r="L48" s="26"/>
      <c r="M48" s="26"/>
      <c r="R48" s="7"/>
    </row>
    <row r="49" spans="2:18" s="8" customFormat="1" ht="12">
      <c r="B49" s="46" t="s">
        <v>114</v>
      </c>
      <c r="C49" s="133">
        <f>NPV(H8,D48:H48)</f>
        <v>-276.3435806049014</v>
      </c>
      <c r="D49" s="119"/>
      <c r="E49" s="2"/>
      <c r="F49" s="2"/>
      <c r="G49" s="114"/>
      <c r="H49" s="117"/>
      <c r="I49" s="2"/>
      <c r="J49" s="111"/>
      <c r="L49" s="9"/>
      <c r="M49" s="9"/>
      <c r="N49" s="9"/>
      <c r="O49" s="9"/>
      <c r="P49" s="9"/>
      <c r="R49" s="7"/>
    </row>
    <row r="50" spans="2:18" s="8" customFormat="1" ht="12">
      <c r="B50" s="2"/>
      <c r="C50" s="2"/>
      <c r="D50" s="2"/>
      <c r="E50" s="2"/>
      <c r="F50" s="2"/>
      <c r="G50" s="2"/>
      <c r="H50" s="2"/>
      <c r="I50" s="2"/>
      <c r="J50" s="111"/>
      <c r="L50" s="9"/>
      <c r="M50" s="9"/>
      <c r="N50" s="9"/>
      <c r="O50" s="9"/>
      <c r="P50" s="9"/>
      <c r="R50" s="7"/>
    </row>
    <row r="51" spans="2:18" s="8" customFormat="1" ht="12">
      <c r="B51" s="10" t="s">
        <v>136</v>
      </c>
      <c r="C51" s="107">
        <v>0</v>
      </c>
      <c r="D51" s="107">
        <v>1</v>
      </c>
      <c r="E51" s="107">
        <v>2</v>
      </c>
      <c r="F51" s="107">
        <v>3</v>
      </c>
      <c r="G51" s="107">
        <v>4</v>
      </c>
      <c r="H51" s="107">
        <v>5</v>
      </c>
      <c r="I51" s="2"/>
      <c r="J51" s="111"/>
      <c r="L51" s="9"/>
      <c r="R51" s="7"/>
    </row>
    <row r="52" spans="2:18" s="8" customFormat="1" ht="12">
      <c r="B52" s="4" t="s">
        <v>137</v>
      </c>
      <c r="C52" s="2"/>
      <c r="D52" s="118">
        <f>-C$7*(1-H$7)</f>
        <v>-87.5</v>
      </c>
      <c r="E52" s="7">
        <f>D52</f>
        <v>-87.5</v>
      </c>
      <c r="F52" s="7">
        <f>E52</f>
        <v>-87.5</v>
      </c>
      <c r="G52" s="7">
        <f>F52</f>
        <v>-87.5</v>
      </c>
      <c r="H52" s="7">
        <f>G52</f>
        <v>-87.5</v>
      </c>
      <c r="I52" s="108" t="s">
        <v>56</v>
      </c>
      <c r="J52" s="111"/>
      <c r="L52" s="9"/>
      <c r="R52" s="7"/>
    </row>
    <row r="53" spans="2:18" s="8" customFormat="1" ht="12">
      <c r="B53" s="46" t="s">
        <v>114</v>
      </c>
      <c r="C53" s="133">
        <f>NPV(H$8,D52:H52)</f>
        <v>-331.69384232323915</v>
      </c>
      <c r="D53" s="112"/>
      <c r="E53" s="2"/>
      <c r="F53" s="2"/>
      <c r="G53" s="2"/>
      <c r="H53" s="2"/>
      <c r="I53" s="2"/>
      <c r="J53" s="111"/>
      <c r="K53" s="9"/>
      <c r="L53" s="9"/>
      <c r="R53" s="7"/>
    </row>
    <row r="54" spans="2:18" s="8" customFormat="1" ht="12">
      <c r="B54" s="132" t="s">
        <v>122</v>
      </c>
      <c r="C54" s="133">
        <f>C49-C53</f>
        <v>55.35026171833778</v>
      </c>
      <c r="D54" s="2" t="s">
        <v>121</v>
      </c>
      <c r="E54" s="2"/>
      <c r="F54" s="2"/>
      <c r="G54" s="123"/>
      <c r="H54" s="123"/>
      <c r="I54" s="108" t="s">
        <v>57</v>
      </c>
      <c r="J54" s="111"/>
      <c r="K54" s="9"/>
      <c r="L54" s="9"/>
      <c r="R54" s="7"/>
    </row>
    <row r="55" spans="2:18" s="8" customFormat="1" ht="12">
      <c r="B55" s="46"/>
      <c r="C55" s="122"/>
      <c r="D55" s="112"/>
      <c r="E55" s="2"/>
      <c r="F55" s="2"/>
      <c r="G55" s="2"/>
      <c r="H55" s="2"/>
      <c r="I55" s="2"/>
      <c r="J55" s="111"/>
      <c r="K55" s="9"/>
      <c r="L55" s="9"/>
      <c r="R55" s="7"/>
    </row>
    <row r="56" spans="2:18" s="8" customFormat="1" ht="12">
      <c r="B56" s="10"/>
      <c r="C56" s="2"/>
      <c r="D56" s="2"/>
      <c r="E56" s="2"/>
      <c r="F56" s="2"/>
      <c r="G56" s="2"/>
      <c r="H56" s="2"/>
      <c r="I56" s="2"/>
      <c r="J56" s="10"/>
      <c r="L56" s="9"/>
      <c r="R56" s="7"/>
    </row>
    <row r="57" spans="2:18" s="8" customFormat="1" ht="12">
      <c r="B57" s="4"/>
      <c r="C57" s="2"/>
      <c r="D57" s="2"/>
      <c r="E57" s="2"/>
      <c r="F57" s="2"/>
      <c r="G57" s="2"/>
      <c r="H57" s="2"/>
      <c r="I57" s="2"/>
      <c r="J57" s="10"/>
      <c r="L57" s="9"/>
      <c r="R57" s="7"/>
    </row>
    <row r="58" spans="2:18" s="8" customFormat="1" ht="12">
      <c r="B58" s="4"/>
      <c r="C58" s="2"/>
      <c r="D58" s="2"/>
      <c r="E58" s="2"/>
      <c r="F58" s="2"/>
      <c r="G58" s="2"/>
      <c r="H58" s="2"/>
      <c r="I58" s="2"/>
      <c r="J58" s="10"/>
      <c r="L58" s="9"/>
      <c r="R58" s="7"/>
    </row>
    <row r="61" ht="12">
      <c r="B61" s="4"/>
    </row>
    <row r="63" ht="12">
      <c r="B63" s="4"/>
    </row>
    <row r="65" ht="12">
      <c r="B65" s="4"/>
    </row>
    <row r="67" ht="12">
      <c r="B67" s="5"/>
    </row>
  </sheetData>
  <sheetProtection/>
  <printOptions headings="1" horizontalCentered="1" verticalCentered="1"/>
  <pageMargins left="0.7480314960629921" right="0.7480314960629921" top="0.6692913385826772" bottom="0.35433070866141736" header="0.5118110236220472" footer="0.2755905511811024"/>
  <pageSetup horizontalDpi="200" verticalDpi="200" orientation="portrait" paperSize="9" r:id="rId2"/>
  <headerFooter alignWithMargins="0">
    <oddFooter>&amp;R© E.M. Abascal</oddFooter>
  </headerFooter>
  <drawing r:id="rId1"/>
</worksheet>
</file>

<file path=xl/worksheets/sheet7.xml><?xml version="1.0" encoding="utf-8"?>
<worksheet xmlns="http://schemas.openxmlformats.org/spreadsheetml/2006/main" xmlns:r="http://schemas.openxmlformats.org/officeDocument/2006/relationships">
  <dimension ref="B2:B6"/>
  <sheetViews>
    <sheetView zoomScale="160" zoomScaleNormal="160" zoomScalePageLayoutView="0" workbookViewId="0" topLeftCell="A1">
      <selection activeCell="I10" sqref="I10"/>
    </sheetView>
  </sheetViews>
  <sheetFormatPr defaultColWidth="9.140625" defaultRowHeight="12.75"/>
  <sheetData>
    <row r="2" s="156" customFormat="1" ht="26.25" customHeight="1">
      <c r="B2" s="156" t="s">
        <v>151</v>
      </c>
    </row>
    <row r="3" s="156" customFormat="1" ht="26.25" customHeight="1">
      <c r="B3" s="156" t="s">
        <v>152</v>
      </c>
    </row>
    <row r="4" s="156" customFormat="1" ht="26.25" customHeight="1">
      <c r="B4" s="156" t="s">
        <v>154</v>
      </c>
    </row>
    <row r="5" s="156" customFormat="1" ht="26.25" customHeight="1">
      <c r="B5" s="156" t="s">
        <v>155</v>
      </c>
    </row>
    <row r="6" s="156" customFormat="1" ht="26.25" customHeight="1">
      <c r="B6" s="156" t="s">
        <v>153</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J103"/>
  <sheetViews>
    <sheetView view="pageBreakPreview" zoomScale="160" zoomScaleNormal="160" zoomScaleSheetLayoutView="160" zoomScalePageLayoutView="0" workbookViewId="0" topLeftCell="A1">
      <selection activeCell="D1" sqref="D1"/>
    </sheetView>
  </sheetViews>
  <sheetFormatPr defaultColWidth="11.57421875" defaultRowHeight="12.75"/>
  <cols>
    <col min="1" max="1" width="2.57421875" style="63" customWidth="1"/>
    <col min="2" max="2" width="22.8515625" style="2" customWidth="1"/>
    <col min="3" max="3" width="7.140625" style="2" customWidth="1"/>
    <col min="4" max="6" width="8.7109375" style="2" customWidth="1"/>
    <col min="7" max="7" width="7.8515625" style="3" customWidth="1"/>
    <col min="8" max="8" width="8.28125" style="11" customWidth="1"/>
    <col min="9" max="9" width="12.7109375" style="2" customWidth="1"/>
    <col min="10" max="10" width="12.140625" style="2" customWidth="1"/>
    <col min="11" max="12" width="7.57421875" style="2" customWidth="1"/>
    <col min="13" max="16384" width="11.57421875" style="2" customWidth="1"/>
  </cols>
  <sheetData>
    <row r="1" ht="15">
      <c r="D1" s="1" t="s">
        <v>156</v>
      </c>
    </row>
    <row r="3" spans="2:9" ht="12" thickBot="1">
      <c r="B3" s="13" t="s">
        <v>100</v>
      </c>
      <c r="C3" s="14"/>
      <c r="D3" s="15">
        <v>1</v>
      </c>
      <c r="E3" s="15">
        <v>2</v>
      </c>
      <c r="F3" s="15">
        <v>3</v>
      </c>
      <c r="G3" s="90" t="s">
        <v>99</v>
      </c>
      <c r="H3" s="96" t="s">
        <v>4</v>
      </c>
      <c r="I3" s="17"/>
    </row>
    <row r="4" spans="2:10" ht="12">
      <c r="B4" s="2" t="s">
        <v>17</v>
      </c>
      <c r="C4" s="18"/>
      <c r="D4" s="152">
        <f>H4</f>
        <v>60000</v>
      </c>
      <c r="E4" s="20">
        <f>D4</f>
        <v>60000</v>
      </c>
      <c r="F4" s="20">
        <f>E4</f>
        <v>60000</v>
      </c>
      <c r="G4" s="21" t="s">
        <v>11</v>
      </c>
      <c r="H4" s="97">
        <v>60000</v>
      </c>
      <c r="I4" s="17"/>
      <c r="J4" s="17"/>
    </row>
    <row r="5" spans="2:10" ht="12">
      <c r="B5" s="2" t="s">
        <v>18</v>
      </c>
      <c r="C5" s="18"/>
      <c r="D5" s="152">
        <f>H5</f>
        <v>10</v>
      </c>
      <c r="E5" s="20">
        <f>D5*(1+$H$7)</f>
        <v>10</v>
      </c>
      <c r="F5" s="20">
        <f>E5*(1+$H$7)</f>
        <v>10</v>
      </c>
      <c r="G5" s="22"/>
      <c r="H5" s="97">
        <v>10</v>
      </c>
      <c r="I5" s="17"/>
      <c r="J5" s="17"/>
    </row>
    <row r="6" spans="2:10" ht="12">
      <c r="B6" s="2" t="s">
        <v>19</v>
      </c>
      <c r="C6" s="17"/>
      <c r="D6" s="64">
        <f>H6</f>
        <v>8.5</v>
      </c>
      <c r="E6" s="23">
        <f>D6*(1+$H$7)</f>
        <v>8.5</v>
      </c>
      <c r="F6" s="23">
        <f>E6*(1+$H$7)</f>
        <v>8.5</v>
      </c>
      <c r="G6" s="24"/>
      <c r="H6" s="98">
        <v>8.5</v>
      </c>
      <c r="I6" s="17"/>
      <c r="J6" s="17"/>
    </row>
    <row r="7" spans="2:10" ht="12">
      <c r="B7" s="2" t="s">
        <v>76</v>
      </c>
      <c r="C7" s="17"/>
      <c r="D7" s="10"/>
      <c r="E7" s="23"/>
      <c r="F7" s="23"/>
      <c r="G7" s="24"/>
      <c r="H7" s="91">
        <v>0</v>
      </c>
      <c r="I7" s="17"/>
      <c r="J7" s="17"/>
    </row>
    <row r="8" spans="7:8" ht="11.25">
      <c r="G8" s="2"/>
      <c r="H8" s="2"/>
    </row>
    <row r="9" spans="1:8" ht="18.75" customHeight="1" thickBot="1">
      <c r="A9" s="48"/>
      <c r="B9" s="25" t="s">
        <v>101</v>
      </c>
      <c r="C9" s="25"/>
      <c r="D9" s="15">
        <v>1</v>
      </c>
      <c r="E9" s="15">
        <v>2</v>
      </c>
      <c r="F9" s="15">
        <v>3</v>
      </c>
      <c r="G9" s="26"/>
      <c r="H9" s="12"/>
    </row>
    <row r="10" spans="2:8" ht="12">
      <c r="B10" s="2" t="s">
        <v>21</v>
      </c>
      <c r="C10" s="18"/>
      <c r="D10" s="20"/>
      <c r="E10" s="20"/>
      <c r="F10" s="20"/>
      <c r="G10" s="21"/>
      <c r="H10" s="12"/>
    </row>
    <row r="11" spans="2:7" ht="11.25">
      <c r="B11" s="2" t="s">
        <v>22</v>
      </c>
      <c r="C11" s="17"/>
      <c r="D11" s="28"/>
      <c r="E11" s="28"/>
      <c r="F11" s="28"/>
      <c r="G11" s="22"/>
    </row>
    <row r="12" spans="2:7" ht="11.25">
      <c r="B12" s="2" t="s">
        <v>23</v>
      </c>
      <c r="C12" s="18"/>
      <c r="D12" s="20"/>
      <c r="E12" s="20"/>
      <c r="F12" s="20"/>
      <c r="G12" s="22"/>
    </row>
    <row r="13" spans="2:8" ht="12">
      <c r="B13" s="2" t="s">
        <v>24</v>
      </c>
      <c r="C13" s="17"/>
      <c r="D13" s="153"/>
      <c r="E13" s="33"/>
      <c r="F13" s="33"/>
      <c r="G13" s="26"/>
      <c r="H13" s="99">
        <v>10</v>
      </c>
    </row>
    <row r="14" spans="2:9" ht="12">
      <c r="B14" s="31" t="s">
        <v>0</v>
      </c>
      <c r="C14" s="32"/>
      <c r="D14" s="20"/>
      <c r="E14" s="20"/>
      <c r="F14" s="20"/>
      <c r="G14" s="22"/>
      <c r="I14" s="29"/>
    </row>
    <row r="15" spans="2:9" ht="12">
      <c r="B15" s="2" t="s">
        <v>1</v>
      </c>
      <c r="C15" s="17"/>
      <c r="D15" s="33"/>
      <c r="E15" s="33"/>
      <c r="F15" s="33"/>
      <c r="H15" s="91">
        <v>0.2</v>
      </c>
      <c r="I15" s="29"/>
    </row>
    <row r="16" spans="2:9" ht="12">
      <c r="B16" s="10" t="s">
        <v>46</v>
      </c>
      <c r="C16" s="34"/>
      <c r="D16" s="20"/>
      <c r="E16" s="20"/>
      <c r="F16" s="20"/>
      <c r="G16" s="22"/>
      <c r="I16" s="29"/>
    </row>
    <row r="17" spans="2:9" ht="12">
      <c r="B17" s="2" t="s">
        <v>25</v>
      </c>
      <c r="C17" s="17"/>
      <c r="D17" s="35"/>
      <c r="E17" s="35"/>
      <c r="F17" s="35"/>
      <c r="H17" s="91">
        <v>0</v>
      </c>
      <c r="I17" s="29"/>
    </row>
    <row r="18" spans="2:9" ht="11.25">
      <c r="B18" s="2" t="s">
        <v>124</v>
      </c>
      <c r="C18" s="17"/>
      <c r="D18" s="20"/>
      <c r="E18" s="20"/>
      <c r="F18" s="20"/>
      <c r="G18" s="22"/>
      <c r="I18" s="29"/>
    </row>
    <row r="19" spans="2:9" ht="12">
      <c r="B19" s="2" t="s">
        <v>26</v>
      </c>
      <c r="C19" s="17"/>
      <c r="D19" s="35"/>
      <c r="E19" s="35"/>
      <c r="F19" s="35"/>
      <c r="H19" s="91">
        <v>0.3</v>
      </c>
      <c r="I19" s="29"/>
    </row>
    <row r="20" spans="2:9" ht="12">
      <c r="B20" s="10" t="s">
        <v>27</v>
      </c>
      <c r="C20" s="17"/>
      <c r="D20" s="20">
        <f>D18-D19</f>
        <v>0</v>
      </c>
      <c r="E20" s="20">
        <f>E18-E19</f>
        <v>0</v>
      </c>
      <c r="F20" s="20">
        <f>F18-F19</f>
        <v>0</v>
      </c>
      <c r="G20" s="22"/>
      <c r="I20" s="27"/>
    </row>
    <row r="21" spans="2:9" ht="12">
      <c r="B21" s="10"/>
      <c r="C21" s="17"/>
      <c r="D21" s="20"/>
      <c r="E21" s="20"/>
      <c r="F21" s="20"/>
      <c r="G21" s="22"/>
      <c r="I21" s="27"/>
    </row>
    <row r="22" spans="1:8" ht="17.25" customHeight="1" thickBot="1">
      <c r="A22" s="48"/>
      <c r="B22" s="25" t="s">
        <v>28</v>
      </c>
      <c r="C22" s="15">
        <v>0</v>
      </c>
      <c r="D22" s="15">
        <v>1</v>
      </c>
      <c r="E22" s="15">
        <v>2</v>
      </c>
      <c r="F22" s="15">
        <v>3</v>
      </c>
      <c r="G22" s="26"/>
      <c r="H22" s="12"/>
    </row>
    <row r="23" spans="2:9" ht="12">
      <c r="B23" s="17" t="s">
        <v>82</v>
      </c>
      <c r="C23" s="17"/>
      <c r="D23" s="18"/>
      <c r="E23" s="18"/>
      <c r="F23" s="36"/>
      <c r="G23" s="21" t="s">
        <v>12</v>
      </c>
      <c r="H23" s="91">
        <v>0.2</v>
      </c>
      <c r="I23" s="10"/>
    </row>
    <row r="24" spans="2:8" ht="12">
      <c r="B24" s="2" t="s">
        <v>29</v>
      </c>
      <c r="C24" s="150"/>
      <c r="D24" s="28"/>
      <c r="E24" s="28"/>
      <c r="F24" s="37"/>
      <c r="G24" s="21" t="s">
        <v>13</v>
      </c>
      <c r="H24" s="102">
        <v>300</v>
      </c>
    </row>
    <row r="25" spans="2:8" ht="11.25">
      <c r="B25" s="4" t="s">
        <v>44</v>
      </c>
      <c r="C25" s="20"/>
      <c r="D25" s="20"/>
      <c r="E25" s="20"/>
      <c r="F25" s="20"/>
      <c r="G25" s="22"/>
      <c r="H25" s="100"/>
    </row>
    <row r="26" ht="9" customHeight="1"/>
    <row r="27" spans="2:9" ht="12">
      <c r="B27" s="2" t="s">
        <v>30</v>
      </c>
      <c r="C27" s="149"/>
      <c r="D27" s="20"/>
      <c r="E27" s="20"/>
      <c r="F27" s="20"/>
      <c r="G27" s="22"/>
      <c r="H27" s="102">
        <v>0</v>
      </c>
      <c r="I27" s="38"/>
    </row>
    <row r="28" spans="2:7" ht="11.25">
      <c r="B28" s="2" t="s">
        <v>31</v>
      </c>
      <c r="C28" s="28"/>
      <c r="D28" s="28"/>
      <c r="E28" s="28"/>
      <c r="F28" s="28"/>
      <c r="G28" s="21" t="s">
        <v>14</v>
      </c>
    </row>
    <row r="29" spans="2:7" ht="11.25">
      <c r="B29" s="2" t="s">
        <v>52</v>
      </c>
      <c r="C29" s="20"/>
      <c r="D29" s="20"/>
      <c r="E29" s="20"/>
      <c r="F29" s="20"/>
      <c r="G29" s="22"/>
    </row>
    <row r="30" spans="4:7" ht="11.25">
      <c r="D30" s="20"/>
      <c r="E30" s="20"/>
      <c r="F30" s="20"/>
      <c r="G30" s="22"/>
    </row>
    <row r="31" spans="2:7" ht="11.25">
      <c r="B31" s="2" t="s">
        <v>51</v>
      </c>
      <c r="C31" s="20"/>
      <c r="D31" s="20"/>
      <c r="E31" s="20"/>
      <c r="F31" s="20"/>
      <c r="G31" s="21" t="s">
        <v>15</v>
      </c>
    </row>
    <row r="32" spans="2:7" ht="11.25">
      <c r="B32" s="2" t="s">
        <v>54</v>
      </c>
      <c r="D32" s="20"/>
      <c r="E32" s="20"/>
      <c r="F32" s="20"/>
      <c r="G32" s="21" t="s">
        <v>53</v>
      </c>
    </row>
    <row r="33" spans="4:7" ht="11.25">
      <c r="D33" s="20"/>
      <c r="E33" s="20"/>
      <c r="F33" s="20"/>
      <c r="G33" s="21"/>
    </row>
    <row r="34" spans="1:9" ht="12" thickBot="1">
      <c r="A34" s="48"/>
      <c r="B34" s="13" t="s">
        <v>45</v>
      </c>
      <c r="C34" s="15">
        <v>0</v>
      </c>
      <c r="D34" s="15">
        <v>1</v>
      </c>
      <c r="E34" s="15">
        <v>2</v>
      </c>
      <c r="F34" s="15">
        <v>3</v>
      </c>
      <c r="G34" s="26"/>
      <c r="I34" s="20"/>
    </row>
    <row r="35" spans="2:9" ht="12" thickBot="1">
      <c r="B35" s="17" t="s">
        <v>46</v>
      </c>
      <c r="C35" s="17"/>
      <c r="D35" s="18"/>
      <c r="E35" s="18"/>
      <c r="F35" s="18"/>
      <c r="G35" s="22"/>
      <c r="I35" s="144"/>
    </row>
    <row r="36" spans="2:7" ht="11.25">
      <c r="B36" s="39" t="s">
        <v>61</v>
      </c>
      <c r="C36" s="28"/>
      <c r="D36" s="28"/>
      <c r="E36" s="28"/>
      <c r="F36" s="28"/>
      <c r="G36" s="40"/>
    </row>
    <row r="37" spans="2:9" ht="12">
      <c r="B37" s="41" t="s">
        <v>47</v>
      </c>
      <c r="C37" s="42"/>
      <c r="D37" s="42"/>
      <c r="E37" s="42"/>
      <c r="F37" s="42"/>
      <c r="G37" s="21" t="s">
        <v>55</v>
      </c>
      <c r="H37" s="101"/>
      <c r="I37" s="20"/>
    </row>
    <row r="38" ht="12">
      <c r="H38" s="12"/>
    </row>
    <row r="39" spans="2:10" ht="12">
      <c r="B39" s="43" t="s">
        <v>33</v>
      </c>
      <c r="C39" s="103" t="e">
        <f>IRR(C37:F37)</f>
        <v>#NUM!</v>
      </c>
      <c r="D39" s="43" t="s">
        <v>83</v>
      </c>
      <c r="E39" s="69">
        <v>0.13</v>
      </c>
      <c r="F39" s="45">
        <f>NPV(E39,D37:F37)</f>
        <v>0</v>
      </c>
      <c r="G39" s="21" t="s">
        <v>56</v>
      </c>
      <c r="H39" s="2"/>
      <c r="I39" s="46" t="s">
        <v>148</v>
      </c>
      <c r="J39" s="148">
        <f>F39+C37</f>
        <v>0</v>
      </c>
    </row>
    <row r="40" spans="2:7" ht="12">
      <c r="B40" s="10"/>
      <c r="C40" s="46"/>
      <c r="D40" s="47"/>
      <c r="F40" s="10"/>
      <c r="G40" s="26"/>
    </row>
    <row r="41" spans="1:7" ht="12" thickBot="1">
      <c r="A41" s="48"/>
      <c r="B41" s="25" t="s">
        <v>34</v>
      </c>
      <c r="C41" s="15">
        <v>0</v>
      </c>
      <c r="D41" s="15">
        <v>1</v>
      </c>
      <c r="E41" s="15">
        <v>2</v>
      </c>
      <c r="F41" s="15">
        <v>3</v>
      </c>
      <c r="G41" s="21" t="s">
        <v>57</v>
      </c>
    </row>
    <row r="42" spans="1:7" ht="12">
      <c r="A42" s="48"/>
      <c r="B42" s="39" t="s">
        <v>0</v>
      </c>
      <c r="C42" s="17"/>
      <c r="D42" s="18"/>
      <c r="E42" s="18"/>
      <c r="F42" s="18"/>
      <c r="G42" s="22"/>
    </row>
    <row r="43" spans="2:7" ht="11.25">
      <c r="B43" s="2" t="s">
        <v>32</v>
      </c>
      <c r="D43" s="20"/>
      <c r="E43" s="20"/>
      <c r="F43" s="20"/>
      <c r="G43" s="22"/>
    </row>
    <row r="44" spans="2:7" ht="11.25">
      <c r="B44" s="5" t="s">
        <v>81</v>
      </c>
      <c r="C44" s="28"/>
      <c r="D44" s="28"/>
      <c r="E44" s="28"/>
      <c r="F44" s="28"/>
      <c r="G44" s="22"/>
    </row>
    <row r="45" spans="2:7" ht="11.25">
      <c r="B45" s="4" t="s">
        <v>47</v>
      </c>
      <c r="C45" s="20"/>
      <c r="D45" s="20"/>
      <c r="E45" s="20"/>
      <c r="F45" s="20"/>
      <c r="G45" s="22"/>
    </row>
    <row r="46" spans="2:7" ht="11.25">
      <c r="B46" s="4"/>
      <c r="C46" s="20"/>
      <c r="D46" s="20"/>
      <c r="E46" s="20"/>
      <c r="F46" s="20"/>
      <c r="G46" s="22"/>
    </row>
    <row r="47" spans="1:7" ht="12" thickBot="1">
      <c r="A47" s="48"/>
      <c r="B47" s="25" t="s">
        <v>35</v>
      </c>
      <c r="C47" s="15">
        <v>0</v>
      </c>
      <c r="D47" s="15">
        <v>1</v>
      </c>
      <c r="E47" s="15">
        <v>2</v>
      </c>
      <c r="F47" s="15">
        <v>3</v>
      </c>
      <c r="G47" s="26"/>
    </row>
    <row r="48" spans="1:7" ht="12">
      <c r="A48" s="48"/>
      <c r="B48" s="17" t="s">
        <v>48</v>
      </c>
      <c r="C48" s="18"/>
      <c r="D48" s="18"/>
      <c r="E48" s="18"/>
      <c r="F48" s="18"/>
      <c r="G48" s="21" t="s">
        <v>58</v>
      </c>
    </row>
    <row r="49" spans="1:7" ht="12">
      <c r="A49" s="48"/>
      <c r="B49" s="39" t="s">
        <v>63</v>
      </c>
      <c r="C49" s="28"/>
      <c r="D49" s="28"/>
      <c r="E49" s="28"/>
      <c r="F49" s="28"/>
      <c r="G49" s="21"/>
    </row>
    <row r="50" spans="1:7" ht="12">
      <c r="A50" s="48"/>
      <c r="B50" s="41" t="s">
        <v>35</v>
      </c>
      <c r="C50" s="42"/>
      <c r="D50" s="42"/>
      <c r="E50" s="42"/>
      <c r="F50" s="42"/>
      <c r="G50" s="21" t="s">
        <v>59</v>
      </c>
    </row>
    <row r="51" spans="3:7" ht="11.25">
      <c r="C51" s="20"/>
      <c r="D51" s="20"/>
      <c r="E51" s="20"/>
      <c r="F51" s="20"/>
      <c r="G51" s="22"/>
    </row>
    <row r="52" spans="2:10" ht="12">
      <c r="B52" s="43" t="s">
        <v>33</v>
      </c>
      <c r="C52" s="103" t="e">
        <f>IRR(C50:F50)</f>
        <v>#NUM!</v>
      </c>
      <c r="D52" s="43" t="s">
        <v>83</v>
      </c>
      <c r="E52" s="69">
        <v>0.1</v>
      </c>
      <c r="F52" s="49">
        <f>NPV(E52,D50:F50)</f>
        <v>0</v>
      </c>
      <c r="G52" s="21" t="s">
        <v>62</v>
      </c>
      <c r="I52" s="46" t="s">
        <v>148</v>
      </c>
      <c r="J52" s="148">
        <f>F52+C50</f>
        <v>0</v>
      </c>
    </row>
    <row r="53" spans="2:7" ht="12">
      <c r="B53" s="43"/>
      <c r="C53" s="50"/>
      <c r="D53" s="43"/>
      <c r="E53" s="44"/>
      <c r="F53" s="51"/>
      <c r="G53" s="21"/>
    </row>
    <row r="54" spans="1:7" ht="12" thickBot="1">
      <c r="A54" s="48"/>
      <c r="B54" s="13" t="s">
        <v>60</v>
      </c>
      <c r="C54" s="15">
        <v>0</v>
      </c>
      <c r="D54" s="15">
        <v>1</v>
      </c>
      <c r="E54" s="15">
        <v>2</v>
      </c>
      <c r="F54" s="15">
        <v>3</v>
      </c>
      <c r="G54" s="26"/>
    </row>
    <row r="55" spans="1:7" ht="12">
      <c r="A55" s="48"/>
      <c r="B55" s="17" t="s">
        <v>27</v>
      </c>
      <c r="D55" s="18"/>
      <c r="E55" s="18"/>
      <c r="F55" s="18"/>
      <c r="G55" s="18"/>
    </row>
    <row r="56" spans="1:7" ht="12">
      <c r="A56" s="48"/>
      <c r="B56" s="39" t="s">
        <v>63</v>
      </c>
      <c r="C56" s="18"/>
      <c r="D56" s="18"/>
      <c r="E56" s="18"/>
      <c r="F56" s="18"/>
      <c r="G56" s="21"/>
    </row>
    <row r="57" spans="1:7" ht="12">
      <c r="A57" s="48"/>
      <c r="B57" s="52" t="s">
        <v>64</v>
      </c>
      <c r="C57" s="28"/>
      <c r="D57" s="28"/>
      <c r="E57" s="28"/>
      <c r="F57" s="28"/>
      <c r="G57" s="22"/>
    </row>
    <row r="58" spans="1:7" ht="12">
      <c r="A58" s="48"/>
      <c r="B58" s="106" t="s">
        <v>3</v>
      </c>
      <c r="C58" s="42"/>
      <c r="D58" s="42"/>
      <c r="E58" s="42"/>
      <c r="F58" s="42"/>
      <c r="G58" s="21" t="s">
        <v>65</v>
      </c>
    </row>
    <row r="59" spans="3:7" ht="11.25">
      <c r="C59" s="20"/>
      <c r="D59" s="20"/>
      <c r="E59" s="20"/>
      <c r="F59" s="20"/>
      <c r="G59" s="22"/>
    </row>
    <row r="60" spans="2:10" ht="12">
      <c r="B60" s="43" t="s">
        <v>33</v>
      </c>
      <c r="C60" s="103" t="e">
        <f>IRR(C58:F58)</f>
        <v>#NUM!</v>
      </c>
      <c r="D60" s="43" t="s">
        <v>83</v>
      </c>
      <c r="E60" s="69">
        <v>0.1</v>
      </c>
      <c r="F60" s="53">
        <f>NPV(E60,D58:F58)</f>
        <v>0</v>
      </c>
      <c r="G60" s="21" t="s">
        <v>66</v>
      </c>
      <c r="I60" s="46" t="s">
        <v>148</v>
      </c>
      <c r="J60" s="148">
        <f>F60+C58</f>
        <v>0</v>
      </c>
    </row>
    <row r="61" spans="2:7" ht="12">
      <c r="B61" s="43"/>
      <c r="C61" s="50"/>
      <c r="D61" s="43"/>
      <c r="E61" s="44"/>
      <c r="F61" s="51"/>
      <c r="G61" s="21"/>
    </row>
    <row r="62" spans="1:8" ht="12">
      <c r="A62" s="48"/>
      <c r="H62" s="12"/>
    </row>
    <row r="64" spans="8:10" ht="11.25">
      <c r="H64" s="71"/>
      <c r="I64" s="17"/>
      <c r="J64" s="17"/>
    </row>
    <row r="65" spans="2:10" ht="12" thickBot="1">
      <c r="B65" s="54" t="s">
        <v>36</v>
      </c>
      <c r="C65" s="26"/>
      <c r="D65" s="15">
        <v>1</v>
      </c>
      <c r="E65" s="15">
        <v>2</v>
      </c>
      <c r="F65" s="15">
        <v>3</v>
      </c>
      <c r="G65" s="26"/>
      <c r="H65" s="74"/>
      <c r="I65" s="56"/>
      <c r="J65" s="17"/>
    </row>
    <row r="66" spans="2:10" ht="11.25">
      <c r="B66" s="2" t="s">
        <v>37</v>
      </c>
      <c r="D66" s="29" t="e">
        <f>D14/D25</f>
        <v>#DIV/0!</v>
      </c>
      <c r="E66" s="29" t="e">
        <f>E14/E25</f>
        <v>#DIV/0!</v>
      </c>
      <c r="F66" s="55" t="s">
        <v>72</v>
      </c>
      <c r="G66" s="21" t="s">
        <v>68</v>
      </c>
      <c r="H66" s="71"/>
      <c r="I66" s="17"/>
      <c r="J66" s="17"/>
    </row>
    <row r="67" spans="2:10" ht="11.25">
      <c r="B67" s="2" t="s">
        <v>67</v>
      </c>
      <c r="D67" s="29" t="e">
        <f>D16/D25</f>
        <v>#DIV/0!</v>
      </c>
      <c r="E67" s="29" t="e">
        <f>E16/E25</f>
        <v>#DIV/0!</v>
      </c>
      <c r="F67" s="55" t="s">
        <v>72</v>
      </c>
      <c r="G67" s="21" t="s">
        <v>69</v>
      </c>
      <c r="H67" s="71"/>
      <c r="I67" s="17"/>
      <c r="J67" s="57"/>
    </row>
    <row r="68" spans="2:7" ht="11.25">
      <c r="B68" s="4" t="s">
        <v>70</v>
      </c>
      <c r="D68" s="29" t="e">
        <f>D20/C28</f>
        <v>#DIV/0!</v>
      </c>
      <c r="E68" s="29" t="e">
        <f>E20/D28</f>
        <v>#DIV/0!</v>
      </c>
      <c r="F68" s="55" t="e">
        <f>F20/E28</f>
        <v>#DIV/0!</v>
      </c>
      <c r="G68" s="21" t="s">
        <v>71</v>
      </c>
    </row>
    <row r="69" ht="12">
      <c r="B69" s="54"/>
    </row>
    <row r="70" ht="16.5" customHeight="1">
      <c r="B70" s="4"/>
    </row>
    <row r="71" ht="16.5" customHeight="1">
      <c r="B71" s="4"/>
    </row>
    <row r="72" ht="16.5" customHeight="1">
      <c r="B72" s="5"/>
    </row>
    <row r="73" ht="16.5" customHeight="1">
      <c r="B73" s="5"/>
    </row>
    <row r="74" ht="16.5" customHeight="1"/>
    <row r="75" ht="16.5" customHeight="1"/>
    <row r="76" ht="16.5" customHeight="1">
      <c r="B76" s="4"/>
    </row>
    <row r="77" ht="16.5" customHeight="1"/>
    <row r="78" ht="16.5" customHeight="1"/>
    <row r="79" ht="16.5" customHeight="1">
      <c r="B79" s="4"/>
    </row>
    <row r="80" ht="16.5" customHeight="1">
      <c r="H80" s="63"/>
    </row>
    <row r="81" spans="2:8" ht="16.5" customHeight="1">
      <c r="B81" s="5"/>
      <c r="H81" s="63"/>
    </row>
    <row r="82" spans="2:8" ht="16.5" customHeight="1">
      <c r="B82" s="4"/>
      <c r="H82" s="63"/>
    </row>
    <row r="83" spans="2:8" ht="16.5" customHeight="1">
      <c r="B83" s="5"/>
      <c r="H83" s="63"/>
    </row>
    <row r="84" spans="2:8" ht="16.5" customHeight="1">
      <c r="B84" s="4"/>
      <c r="H84" s="63"/>
    </row>
    <row r="85" ht="16.5" customHeight="1">
      <c r="B85" s="4"/>
    </row>
    <row r="86" ht="16.5" customHeight="1">
      <c r="B86" s="5"/>
    </row>
    <row r="87" ht="16.5" customHeight="1">
      <c r="B87" s="4"/>
    </row>
    <row r="88" ht="16.5" customHeight="1">
      <c r="B88" s="4"/>
    </row>
    <row r="89" ht="16.5" customHeight="1"/>
    <row r="90" ht="16.5" customHeight="1">
      <c r="B90" s="5"/>
    </row>
    <row r="91" ht="16.5" customHeight="1"/>
    <row r="92" ht="16.5" customHeight="1">
      <c r="B92" s="5"/>
    </row>
    <row r="93" ht="16.5" customHeight="1"/>
    <row r="94" ht="16.5" customHeight="1">
      <c r="B94" s="58"/>
    </row>
    <row r="95" ht="16.5" customHeight="1">
      <c r="B95" s="4"/>
    </row>
    <row r="96" ht="11.25">
      <c r="B96" s="5"/>
    </row>
    <row r="98" ht="11.25">
      <c r="G98" s="2"/>
    </row>
    <row r="99" spans="7:9" ht="12">
      <c r="G99" s="2"/>
      <c r="I99" s="10"/>
    </row>
    <row r="100" ht="12" customHeight="1">
      <c r="B100" s="10" t="s">
        <v>38</v>
      </c>
    </row>
    <row r="101" spans="2:7" ht="12" customHeight="1">
      <c r="B101" s="2" t="s">
        <v>39</v>
      </c>
      <c r="C101" s="10">
        <v>60</v>
      </c>
      <c r="D101" s="2">
        <f aca="true" t="shared" si="0" ref="D101:E103">C101</f>
        <v>60</v>
      </c>
      <c r="E101" s="2">
        <f t="shared" si="0"/>
        <v>60</v>
      </c>
      <c r="F101" s="59" t="s">
        <v>40</v>
      </c>
      <c r="G101" s="60"/>
    </row>
    <row r="102" spans="2:7" ht="12">
      <c r="B102" s="2" t="s">
        <v>41</v>
      </c>
      <c r="C102" s="10">
        <v>10</v>
      </c>
      <c r="D102" s="2">
        <f t="shared" si="0"/>
        <v>10</v>
      </c>
      <c r="E102" s="2">
        <f t="shared" si="0"/>
        <v>10</v>
      </c>
      <c r="F102" s="61">
        <f>(C101+C102*0.85-C103*0.85)/365</f>
        <v>0.1178082191780822</v>
      </c>
      <c r="G102" s="62"/>
    </row>
    <row r="103" spans="2:5" ht="12">
      <c r="B103" s="2" t="s">
        <v>42</v>
      </c>
      <c r="C103" s="10">
        <v>30</v>
      </c>
      <c r="D103" s="2">
        <f t="shared" si="0"/>
        <v>30</v>
      </c>
      <c r="E103" s="2">
        <f t="shared" si="0"/>
        <v>30</v>
      </c>
    </row>
  </sheetData>
  <sheetProtection/>
  <printOptions headings="1" horizontalCentered="1" verticalCentered="1"/>
  <pageMargins left="0.7480314960629921" right="0.35433070866141736" top="0.95" bottom="0.81" header="0" footer="0"/>
  <pageSetup horizontalDpi="200" verticalDpi="200" orientation="portrait" paperSize="9" scale="96" r:id="rId2"/>
  <headerFooter alignWithMargins="0">
    <oddFooter>&amp;CPage &amp;P</oddFooter>
  </headerFooter>
  <rowBreaks count="2" manualBreakCount="2">
    <brk id="40" max="255" man="1"/>
    <brk id="97" max="6" man="1"/>
  </rowBreaks>
  <drawing r:id="rId1"/>
</worksheet>
</file>

<file path=xl/worksheets/sheet9.xml><?xml version="1.0" encoding="utf-8"?>
<worksheet xmlns="http://schemas.openxmlformats.org/spreadsheetml/2006/main" xmlns:r="http://schemas.openxmlformats.org/officeDocument/2006/relationships">
  <dimension ref="A1:G39"/>
  <sheetViews>
    <sheetView view="pageBreakPreview" zoomScale="160" zoomScaleNormal="160" zoomScaleSheetLayoutView="160" zoomScalePageLayoutView="0" workbookViewId="0" topLeftCell="A1">
      <selection activeCell="C1" sqref="C1"/>
    </sheetView>
  </sheetViews>
  <sheetFormatPr defaultColWidth="11.57421875" defaultRowHeight="12" customHeight="1"/>
  <cols>
    <col min="1" max="1" width="3.00390625" style="71" customWidth="1"/>
    <col min="2" max="2" width="35.57421875" style="17" customWidth="1"/>
    <col min="3" max="5" width="10.00390625" style="17" customWidth="1"/>
    <col min="6" max="6" width="10.8515625" style="17" customWidth="1"/>
    <col min="7" max="7" width="17.421875" style="3" customWidth="1"/>
    <col min="8" max="8" width="18.140625" style="17" customWidth="1"/>
    <col min="9" max="9" width="12.7109375" style="17" customWidth="1"/>
    <col min="10" max="10" width="12.140625" style="17" customWidth="1"/>
    <col min="11" max="12" width="7.57421875" style="17" customWidth="1"/>
    <col min="13" max="16384" width="11.57421875" style="17" customWidth="1"/>
  </cols>
  <sheetData>
    <row r="1" spans="3:5" ht="22.5" customHeight="1">
      <c r="C1" s="72" t="s">
        <v>157</v>
      </c>
      <c r="E1" s="16"/>
    </row>
    <row r="2" spans="3:5" ht="12" customHeight="1">
      <c r="C2" s="16"/>
      <c r="D2" s="73"/>
      <c r="E2" s="16"/>
    </row>
    <row r="3" spans="2:7" ht="15" customHeight="1" thickBot="1">
      <c r="B3" s="83" t="s">
        <v>87</v>
      </c>
      <c r="C3" s="81" t="s">
        <v>85</v>
      </c>
      <c r="D3" s="81" t="s">
        <v>84</v>
      </c>
      <c r="E3" s="81" t="s">
        <v>86</v>
      </c>
      <c r="F3" s="82" t="s">
        <v>50</v>
      </c>
      <c r="G3" s="77"/>
    </row>
    <row r="4" spans="2:6" ht="12" customHeight="1">
      <c r="B4" s="84" t="s">
        <v>89</v>
      </c>
      <c r="C4" s="86">
        <v>0.28</v>
      </c>
      <c r="D4" s="85">
        <v>0.2</v>
      </c>
      <c r="E4" s="85">
        <v>0.12</v>
      </c>
      <c r="F4" s="21" t="s">
        <v>11</v>
      </c>
    </row>
    <row r="5" spans="1:6" ht="12" customHeight="1">
      <c r="A5" s="74"/>
      <c r="B5" s="17" t="s">
        <v>43</v>
      </c>
      <c r="C5" s="57"/>
      <c r="D5" s="57"/>
      <c r="E5" s="57"/>
      <c r="F5" s="21" t="s">
        <v>12</v>
      </c>
    </row>
    <row r="6" spans="2:6" ht="12" customHeight="1">
      <c r="B6" s="33" t="s">
        <v>88</v>
      </c>
      <c r="C6" s="87"/>
      <c r="D6" s="87"/>
      <c r="E6" s="87"/>
      <c r="F6" s="3"/>
    </row>
    <row r="7" spans="3:7" ht="12" customHeight="1">
      <c r="C7" s="71"/>
      <c r="D7" s="71"/>
      <c r="E7" s="80"/>
      <c r="F7" s="3"/>
      <c r="G7" s="78"/>
    </row>
    <row r="8" spans="1:6" ht="12" customHeight="1">
      <c r="A8" s="74"/>
      <c r="B8" s="88" t="s">
        <v>90</v>
      </c>
      <c r="C8" s="89">
        <v>350</v>
      </c>
      <c r="D8" s="89">
        <v>300</v>
      </c>
      <c r="E8" s="89">
        <v>250</v>
      </c>
      <c r="F8" s="3"/>
    </row>
    <row r="9" spans="2:6" ht="12" customHeight="1">
      <c r="B9" s="17" t="s">
        <v>43</v>
      </c>
      <c r="C9" s="57"/>
      <c r="D9" s="57"/>
      <c r="E9" s="57"/>
      <c r="F9" s="21" t="s">
        <v>12</v>
      </c>
    </row>
    <row r="10" spans="2:6" ht="12" customHeight="1">
      <c r="B10" s="33" t="s">
        <v>88</v>
      </c>
      <c r="C10" s="87"/>
      <c r="D10" s="87"/>
      <c r="E10" s="87"/>
      <c r="F10" s="3"/>
    </row>
    <row r="11" spans="1:7" ht="12" customHeight="1">
      <c r="A11" s="74"/>
      <c r="C11" s="71"/>
      <c r="D11" s="71"/>
      <c r="E11" s="76"/>
      <c r="F11" s="3"/>
      <c r="G11" s="79"/>
    </row>
    <row r="12" spans="2:7" ht="12" customHeight="1">
      <c r="B12" s="84" t="s">
        <v>91</v>
      </c>
      <c r="C12" s="89">
        <v>9</v>
      </c>
      <c r="D12" s="89">
        <v>10</v>
      </c>
      <c r="E12" s="89">
        <v>11</v>
      </c>
      <c r="G12" s="79"/>
    </row>
    <row r="13" spans="2:6" ht="12" customHeight="1">
      <c r="B13" s="17" t="s">
        <v>43</v>
      </c>
      <c r="C13" s="57"/>
      <c r="D13" s="57"/>
      <c r="E13" s="57"/>
      <c r="F13" s="21" t="s">
        <v>13</v>
      </c>
    </row>
    <row r="14" spans="2:5" ht="12" customHeight="1">
      <c r="B14" s="33" t="s">
        <v>88</v>
      </c>
      <c r="C14" s="87"/>
      <c r="D14" s="87"/>
      <c r="E14" s="87"/>
    </row>
    <row r="15" spans="3:5" ht="12" customHeight="1">
      <c r="C15" s="71"/>
      <c r="D15" s="71"/>
      <c r="E15" s="71"/>
    </row>
    <row r="16" spans="2:5" ht="12" customHeight="1">
      <c r="B16" s="84" t="s">
        <v>92</v>
      </c>
      <c r="C16" s="89" t="s">
        <v>93</v>
      </c>
      <c r="D16" s="89" t="s">
        <v>94</v>
      </c>
      <c r="E16" s="89" t="s">
        <v>95</v>
      </c>
    </row>
    <row r="17" spans="2:6" ht="12" customHeight="1">
      <c r="B17" s="17" t="s">
        <v>43</v>
      </c>
      <c r="C17" s="57"/>
      <c r="D17" s="57"/>
      <c r="E17" s="57"/>
      <c r="F17" s="21" t="s">
        <v>14</v>
      </c>
    </row>
    <row r="18" spans="2:5" ht="12" customHeight="1">
      <c r="B18" s="33" t="s">
        <v>88</v>
      </c>
      <c r="C18" s="87"/>
      <c r="D18" s="87"/>
      <c r="E18" s="87"/>
    </row>
    <row r="20" ht="12" customHeight="1">
      <c r="B20" s="16"/>
    </row>
    <row r="21" spans="2:7" ht="12" customHeight="1">
      <c r="B21" s="54"/>
      <c r="D21" s="75"/>
      <c r="E21" s="75"/>
      <c r="F21" s="75"/>
      <c r="G21" s="70"/>
    </row>
    <row r="22" spans="2:7" ht="12" customHeight="1">
      <c r="B22" s="52"/>
      <c r="D22" s="75"/>
      <c r="E22" s="75"/>
      <c r="F22" s="75"/>
      <c r="G22" s="70"/>
    </row>
    <row r="23" ht="12" customHeight="1">
      <c r="B23" s="39"/>
    </row>
    <row r="24" ht="12" customHeight="1">
      <c r="B24" s="39"/>
    </row>
    <row r="25" ht="12" customHeight="1">
      <c r="B25" s="39"/>
    </row>
    <row r="28" ht="12" customHeight="1">
      <c r="B28" s="39"/>
    </row>
    <row r="31" ht="12" customHeight="1">
      <c r="B31" s="39"/>
    </row>
    <row r="32" ht="12" customHeight="1">
      <c r="B32" s="52"/>
    </row>
    <row r="34" ht="12" customHeight="1">
      <c r="B34" s="39"/>
    </row>
    <row r="35" ht="12" customHeight="1">
      <c r="B35" s="52"/>
    </row>
    <row r="38" ht="12" customHeight="1">
      <c r="B38" s="39"/>
    </row>
    <row r="39" ht="12" customHeight="1">
      <c r="B39" s="52"/>
    </row>
  </sheetData>
  <sheetProtection/>
  <printOptions headings="1" horizontalCentered="1" verticalCentered="1"/>
  <pageMargins left="0.7480314960629921" right="0.35433070866141736" top="0.95" bottom="0.81" header="0" footer="0"/>
  <pageSetup horizontalDpi="200" verticalDpi="200" orientation="portrait" paperSize="9" scale="96"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Martinez-Abascal, Eduardo</cp:lastModifiedBy>
  <cp:lastPrinted>2012-01-01T16:07:14Z</cp:lastPrinted>
  <dcterms:created xsi:type="dcterms:W3CDTF">2003-07-26T10:12:06Z</dcterms:created>
  <dcterms:modified xsi:type="dcterms:W3CDTF">2016-03-18T14:06:25Z</dcterms:modified>
  <cp:category/>
  <cp:version/>
  <cp:contentType/>
  <cp:contentStatus/>
</cp:coreProperties>
</file>