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rtinezabascal\Dropbox (IESE)\EMA - MTB\BOOK\0. LIBRO 2023 ESP E INGLES PENDING\Chapter 8 2020 REVIEW\"/>
    </mc:Choice>
  </mc:AlternateContent>
  <xr:revisionPtr revIDLastSave="0" documentId="13_ncr:1_{5ACE4C49-9CD5-4D87-A04A-F1E5D10EE393}" xr6:coauthVersionLast="47" xr6:coauthVersionMax="47" xr10:uidLastSave="{00000000-0000-0000-0000-000000000000}"/>
  <bookViews>
    <workbookView xWindow="-110" yWindow="-110" windowWidth="19420" windowHeight="11000" tabRatio="780" xr2:uid="{00000000-000D-0000-FFFF-FFFF00000000}"/>
  </bookViews>
  <sheets>
    <sheet name="Casos 1-5 HACER" sheetId="71" r:id="rId1"/>
    <sheet name="Caso 6 HACER" sheetId="72" r:id="rId2"/>
    <sheet name="Anex 1y2" sheetId="61" r:id="rId3"/>
    <sheet name="Anex 3" sheetId="66" r:id="rId4"/>
    <sheet name="Anex 4" sheetId="67" r:id="rId5"/>
    <sheet name="Anex 5" sheetId="68" r:id="rId6"/>
    <sheet name="Anex 6&amp;7" sheetId="65" r:id="rId7"/>
  </sheets>
  <definedNames>
    <definedName name="_xlnm.Print_Area" localSheetId="2">'Anex 1y2'!$A$2:$I$96</definedName>
    <definedName name="_xlnm.Print_Area" localSheetId="3">'Anex 3'!$A$2:$I$58</definedName>
    <definedName name="_xlnm.Print_Area" localSheetId="4">'Anex 4'!$A$2:$I$58</definedName>
    <definedName name="_xlnm.Print_Area" localSheetId="5">'Anex 5'!$A$2:$I$50</definedName>
    <definedName name="_xlnm.Print_Area" localSheetId="6">'Anex 6&amp;7'!$A$3:$J$57</definedName>
    <definedName name="_xlnm.Print_Area" localSheetId="1">'Caso 6 HACER'!$A$3:$J$57</definedName>
    <definedName name="_xlnm.Print_Area" localSheetId="0">'Casos 1-5 HACER'!$A$1:$I$96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7" i="72" l="1"/>
  <c r="J56" i="72"/>
  <c r="J55" i="72"/>
  <c r="J54" i="72"/>
  <c r="J53" i="72"/>
  <c r="J52" i="72"/>
  <c r="J51" i="72"/>
  <c r="J50" i="72"/>
  <c r="J49" i="72"/>
  <c r="J48" i="72"/>
  <c r="J47" i="72"/>
  <c r="H18" i="72"/>
  <c r="H16" i="72"/>
  <c r="E16" i="72"/>
  <c r="M11" i="72"/>
  <c r="M12" i="72" s="1"/>
  <c r="M13" i="72" s="1"/>
  <c r="M10" i="72"/>
  <c r="M15" i="72" s="1"/>
  <c r="J5" i="72"/>
  <c r="H5" i="72"/>
  <c r="G5" i="72"/>
  <c r="F5" i="72"/>
  <c r="F69" i="71"/>
  <c r="F68" i="71"/>
  <c r="F66" i="71"/>
  <c r="F64" i="71"/>
  <c r="E37" i="71"/>
  <c r="N31" i="71"/>
  <c r="G14" i="71"/>
  <c r="H14" i="71" s="1"/>
  <c r="F14" i="71"/>
  <c r="G7" i="71"/>
  <c r="F7" i="71"/>
  <c r="F6" i="71"/>
  <c r="G6" i="71" s="1"/>
  <c r="H6" i="71" s="1"/>
  <c r="F5" i="71"/>
  <c r="G5" i="71" s="1"/>
  <c r="J57" i="65"/>
  <c r="J56" i="65"/>
  <c r="J55" i="65"/>
  <c r="J54" i="65"/>
  <c r="J53" i="65"/>
  <c r="J52" i="65"/>
  <c r="J51" i="65"/>
  <c r="J50" i="65"/>
  <c r="J49" i="65"/>
  <c r="J48" i="65"/>
  <c r="J47" i="65"/>
  <c r="E21" i="65"/>
  <c r="E37" i="68"/>
  <c r="E42" i="68" s="1"/>
  <c r="E37" i="67"/>
  <c r="E42" i="67" s="1"/>
  <c r="E37" i="66"/>
  <c r="E42" i="66" s="1"/>
  <c r="H16" i="65"/>
  <c r="I84" i="68"/>
  <c r="H84" i="68"/>
  <c r="I83" i="68"/>
  <c r="H83" i="68"/>
  <c r="I82" i="68"/>
  <c r="H82" i="68"/>
  <c r="D77" i="68"/>
  <c r="D76" i="68"/>
  <c r="D75" i="68"/>
  <c r="F69" i="68"/>
  <c r="F68" i="68"/>
  <c r="C68" i="68"/>
  <c r="F66" i="68"/>
  <c r="C66" i="68"/>
  <c r="F64" i="68"/>
  <c r="H36" i="68"/>
  <c r="F35" i="68"/>
  <c r="G35" i="68" s="1"/>
  <c r="H34" i="68"/>
  <c r="E34" i="68"/>
  <c r="E36" i="68" s="1"/>
  <c r="H32" i="68"/>
  <c r="E32" i="68"/>
  <c r="E46" i="68" s="1"/>
  <c r="N31" i="68"/>
  <c r="H16" i="68"/>
  <c r="G16" i="68"/>
  <c r="F16" i="68"/>
  <c r="F31" i="68" s="1"/>
  <c r="F14" i="68"/>
  <c r="G14" i="68" s="1"/>
  <c r="H14" i="68" s="1"/>
  <c r="F7" i="68"/>
  <c r="F12" i="68" s="1"/>
  <c r="G6" i="68"/>
  <c r="H6" i="68" s="1"/>
  <c r="F6" i="68"/>
  <c r="F5" i="68"/>
  <c r="G5" i="68" s="1"/>
  <c r="I84" i="67"/>
  <c r="H84" i="67"/>
  <c r="I83" i="67"/>
  <c r="H83" i="67"/>
  <c r="I82" i="67"/>
  <c r="H82" i="67"/>
  <c r="D77" i="67"/>
  <c r="D76" i="67"/>
  <c r="D75" i="67"/>
  <c r="F69" i="67"/>
  <c r="F68" i="67"/>
  <c r="C68" i="67"/>
  <c r="F66" i="67"/>
  <c r="C66" i="67"/>
  <c r="F64" i="67"/>
  <c r="E46" i="67"/>
  <c r="E53" i="67" s="1"/>
  <c r="E54" i="67" s="1"/>
  <c r="F35" i="67"/>
  <c r="G35" i="67" s="1"/>
  <c r="H34" i="67"/>
  <c r="H36" i="67" s="1"/>
  <c r="E34" i="67"/>
  <c r="E36" i="67" s="1"/>
  <c r="H32" i="67"/>
  <c r="E32" i="67"/>
  <c r="N31" i="67"/>
  <c r="F31" i="67"/>
  <c r="H16" i="67"/>
  <c r="G16" i="67"/>
  <c r="F16" i="67"/>
  <c r="F14" i="67"/>
  <c r="G14" i="67" s="1"/>
  <c r="H14" i="67" s="1"/>
  <c r="F7" i="67"/>
  <c r="F12" i="67" s="1"/>
  <c r="G6" i="67"/>
  <c r="H6" i="67" s="1"/>
  <c r="F6" i="67"/>
  <c r="F11" i="67" s="1"/>
  <c r="H5" i="67"/>
  <c r="G5" i="67"/>
  <c r="F5" i="67"/>
  <c r="I84" i="66"/>
  <c r="H84" i="66"/>
  <c r="I83" i="66"/>
  <c r="H83" i="66"/>
  <c r="I82" i="66"/>
  <c r="H82" i="66"/>
  <c r="D77" i="66"/>
  <c r="D76" i="66"/>
  <c r="D75" i="66"/>
  <c r="F69" i="66"/>
  <c r="F68" i="66"/>
  <c r="C68" i="66"/>
  <c r="F66" i="66"/>
  <c r="C66" i="66"/>
  <c r="F64" i="66"/>
  <c r="F35" i="66"/>
  <c r="G35" i="66" s="1"/>
  <c r="H34" i="66"/>
  <c r="H36" i="66" s="1"/>
  <c r="E34" i="66"/>
  <c r="E36" i="66" s="1"/>
  <c r="H32" i="66"/>
  <c r="E32" i="66"/>
  <c r="N31" i="66"/>
  <c r="H16" i="66"/>
  <c r="G16" i="66"/>
  <c r="F16" i="66"/>
  <c r="F31" i="66" s="1"/>
  <c r="F14" i="66"/>
  <c r="G14" i="66" s="1"/>
  <c r="H14" i="66" s="1"/>
  <c r="F12" i="66"/>
  <c r="F7" i="66"/>
  <c r="G7" i="66" s="1"/>
  <c r="F6" i="66"/>
  <c r="F11" i="66" s="1"/>
  <c r="H5" i="66"/>
  <c r="G5" i="66"/>
  <c r="F5" i="66"/>
  <c r="E38" i="65"/>
  <c r="F35" i="65"/>
  <c r="E27" i="65"/>
  <c r="E20" i="65"/>
  <c r="E28" i="65" s="1"/>
  <c r="F19" i="65"/>
  <c r="G19" i="65" s="1"/>
  <c r="H18" i="65"/>
  <c r="H20" i="65" s="1"/>
  <c r="F18" i="65"/>
  <c r="F36" i="65" s="1"/>
  <c r="E16" i="65"/>
  <c r="F15" i="65"/>
  <c r="G15" i="65" s="1"/>
  <c r="G14" i="65"/>
  <c r="M10" i="65"/>
  <c r="M11" i="65" s="1"/>
  <c r="J7" i="65"/>
  <c r="G7" i="65"/>
  <c r="F7" i="65"/>
  <c r="H6" i="65"/>
  <c r="H7" i="65" s="1"/>
  <c r="G6" i="65"/>
  <c r="F6" i="65"/>
  <c r="J5" i="65"/>
  <c r="H5" i="65"/>
  <c r="G5" i="65"/>
  <c r="F5" i="65"/>
  <c r="I83" i="61"/>
  <c r="H83" i="61"/>
  <c r="I82" i="61"/>
  <c r="H82" i="61"/>
  <c r="I84" i="61"/>
  <c r="H84" i="61"/>
  <c r="D77" i="61"/>
  <c r="D76" i="61"/>
  <c r="D75" i="61"/>
  <c r="F69" i="61"/>
  <c r="F68" i="61"/>
  <c r="C68" i="61"/>
  <c r="F66" i="61"/>
  <c r="C66" i="61"/>
  <c r="F64" i="61"/>
  <c r="E37" i="61"/>
  <c r="E42" i="61" s="1"/>
  <c r="F35" i="61"/>
  <c r="G35" i="61" s="1"/>
  <c r="H34" i="61"/>
  <c r="H36" i="61" s="1"/>
  <c r="E34" i="61"/>
  <c r="E36" i="61" s="1"/>
  <c r="H32" i="61"/>
  <c r="E32" i="61"/>
  <c r="E46" i="61" s="1"/>
  <c r="N31" i="61"/>
  <c r="H16" i="61"/>
  <c r="G16" i="61"/>
  <c r="F16" i="61"/>
  <c r="F31" i="61" s="1"/>
  <c r="F14" i="61"/>
  <c r="G14" i="61" s="1"/>
  <c r="H14" i="61" s="1"/>
  <c r="F7" i="61"/>
  <c r="G7" i="61" s="1"/>
  <c r="F6" i="61"/>
  <c r="G6" i="61" s="1"/>
  <c r="H6" i="61" s="1"/>
  <c r="F5" i="61"/>
  <c r="H5" i="71" l="1"/>
  <c r="E38" i="71"/>
  <c r="H7" i="71"/>
  <c r="E38" i="61"/>
  <c r="F11" i="61"/>
  <c r="E40" i="61"/>
  <c r="J8" i="65"/>
  <c r="J9" i="65" s="1"/>
  <c r="G7" i="68"/>
  <c r="G12" i="68" s="1"/>
  <c r="E53" i="68"/>
  <c r="E54" i="68" s="1"/>
  <c r="F18" i="68"/>
  <c r="E38" i="68"/>
  <c r="E40" i="68" s="1"/>
  <c r="E47" i="68"/>
  <c r="E48" i="68" s="1"/>
  <c r="G11" i="68"/>
  <c r="H5" i="68"/>
  <c r="H11" i="68" s="1"/>
  <c r="G31" i="68"/>
  <c r="F11" i="68"/>
  <c r="H11" i="67"/>
  <c r="F30" i="67"/>
  <c r="F34" i="67" s="1"/>
  <c r="F36" i="67" s="1"/>
  <c r="F13" i="67"/>
  <c r="F15" i="67" s="1"/>
  <c r="F32" i="67"/>
  <c r="E38" i="67"/>
  <c r="E40" i="67" s="1"/>
  <c r="E47" i="67"/>
  <c r="E48" i="67" s="1"/>
  <c r="F18" i="67"/>
  <c r="G31" i="67"/>
  <c r="G7" i="67"/>
  <c r="G11" i="67"/>
  <c r="F18" i="66"/>
  <c r="E47" i="66"/>
  <c r="F13" i="66"/>
  <c r="F15" i="66" s="1"/>
  <c r="F30" i="66"/>
  <c r="F34" i="66" s="1"/>
  <c r="F36" i="66" s="1"/>
  <c r="G12" i="66"/>
  <c r="H7" i="66"/>
  <c r="H12" i="66" s="1"/>
  <c r="G31" i="66"/>
  <c r="E38" i="66"/>
  <c r="E40" i="66" s="1"/>
  <c r="E46" i="66"/>
  <c r="G6" i="66"/>
  <c r="E30" i="65"/>
  <c r="E22" i="65"/>
  <c r="E23" i="65" s="1"/>
  <c r="M12" i="65"/>
  <c r="M13" i="65" s="1"/>
  <c r="M15" i="65"/>
  <c r="G16" i="65"/>
  <c r="H27" i="65" s="1"/>
  <c r="F8" i="65"/>
  <c r="F9" i="65" s="1"/>
  <c r="G35" i="65"/>
  <c r="F16" i="65"/>
  <c r="H35" i="65"/>
  <c r="G18" i="65"/>
  <c r="F20" i="65"/>
  <c r="F30" i="61"/>
  <c r="F34" i="61" s="1"/>
  <c r="F36" i="61" s="1"/>
  <c r="F47" i="61" s="1"/>
  <c r="G5" i="61"/>
  <c r="G11" i="61" s="1"/>
  <c r="G30" i="61" s="1"/>
  <c r="G34" i="61" s="1"/>
  <c r="G36" i="61" s="1"/>
  <c r="F12" i="61"/>
  <c r="F13" i="61" s="1"/>
  <c r="F15" i="61" s="1"/>
  <c r="G12" i="61"/>
  <c r="H7" i="61"/>
  <c r="F18" i="61"/>
  <c r="E53" i="61"/>
  <c r="E54" i="61" s="1"/>
  <c r="G31" i="61"/>
  <c r="E47" i="61"/>
  <c r="E48" i="61" s="1"/>
  <c r="G16" i="72" l="1"/>
  <c r="F16" i="72"/>
  <c r="H15" i="71"/>
  <c r="F15" i="71"/>
  <c r="G15" i="71"/>
  <c r="F32" i="66"/>
  <c r="F46" i="66" s="1"/>
  <c r="F53" i="66" s="1"/>
  <c r="G13" i="61"/>
  <c r="G15" i="61" s="1"/>
  <c r="G18" i="61"/>
  <c r="J10" i="65"/>
  <c r="J11" i="65"/>
  <c r="H7" i="68"/>
  <c r="G30" i="68"/>
  <c r="G34" i="68" s="1"/>
  <c r="G36" i="68" s="1"/>
  <c r="G13" i="68"/>
  <c r="G15" i="68" s="1"/>
  <c r="H12" i="68"/>
  <c r="H13" i="68" s="1"/>
  <c r="H15" i="68" s="1"/>
  <c r="F30" i="68"/>
  <c r="F13" i="68"/>
  <c r="F15" i="68" s="1"/>
  <c r="G32" i="68"/>
  <c r="H46" i="68" s="1"/>
  <c r="H53" i="68" s="1"/>
  <c r="G30" i="67"/>
  <c r="G34" i="67" s="1"/>
  <c r="G36" i="67" s="1"/>
  <c r="G12" i="67"/>
  <c r="G13" i="67" s="1"/>
  <c r="G15" i="67" s="1"/>
  <c r="H7" i="67"/>
  <c r="H12" i="67" s="1"/>
  <c r="H13" i="67" s="1"/>
  <c r="H15" i="67" s="1"/>
  <c r="G32" i="67"/>
  <c r="H46" i="67" s="1"/>
  <c r="H53" i="67" s="1"/>
  <c r="F46" i="67"/>
  <c r="F53" i="67" s="1"/>
  <c r="F24" i="67"/>
  <c r="F17" i="67"/>
  <c r="F47" i="67"/>
  <c r="G18" i="67"/>
  <c r="G11" i="66"/>
  <c r="H6" i="66"/>
  <c r="H11" i="66" s="1"/>
  <c r="H13" i="66" s="1"/>
  <c r="H15" i="66" s="1"/>
  <c r="F24" i="66"/>
  <c r="F17" i="66"/>
  <c r="E48" i="66"/>
  <c r="E53" i="66"/>
  <c r="E54" i="66" s="1"/>
  <c r="G18" i="66"/>
  <c r="F47" i="66"/>
  <c r="E24" i="65"/>
  <c r="F10" i="65"/>
  <c r="F11" i="65" s="1"/>
  <c r="G38" i="65"/>
  <c r="F28" i="65"/>
  <c r="G8" i="65"/>
  <c r="G9" i="65" s="1"/>
  <c r="G36" i="65"/>
  <c r="G20" i="65"/>
  <c r="H36" i="65"/>
  <c r="F27" i="65"/>
  <c r="G27" i="65"/>
  <c r="F37" i="65"/>
  <c r="F38" i="65" s="1"/>
  <c r="G37" i="65"/>
  <c r="H37" i="65"/>
  <c r="F24" i="61"/>
  <c r="F17" i="61"/>
  <c r="F52" i="61" s="1"/>
  <c r="H5" i="61"/>
  <c r="H11" i="61" s="1"/>
  <c r="F32" i="61"/>
  <c r="F46" i="61" s="1"/>
  <c r="F53" i="61" s="1"/>
  <c r="G17" i="61"/>
  <c r="G24" i="61"/>
  <c r="G47" i="61"/>
  <c r="H18" i="61"/>
  <c r="H47" i="61"/>
  <c r="H12" i="61"/>
  <c r="G32" i="61"/>
  <c r="H40" i="72" l="1"/>
  <c r="G24" i="71"/>
  <c r="F24" i="71"/>
  <c r="H24" i="71"/>
  <c r="F25" i="61"/>
  <c r="H13" i="61"/>
  <c r="H15" i="61" s="1"/>
  <c r="F19" i="61"/>
  <c r="F20" i="61" s="1"/>
  <c r="F21" i="61" s="1"/>
  <c r="H38" i="65"/>
  <c r="J38" i="65" s="1"/>
  <c r="H24" i="68"/>
  <c r="H17" i="68"/>
  <c r="F24" i="68"/>
  <c r="I24" i="68" s="1"/>
  <c r="F17" i="68"/>
  <c r="F34" i="68"/>
  <c r="F36" i="68" s="1"/>
  <c r="F32" i="68"/>
  <c r="G24" i="68"/>
  <c r="G17" i="68"/>
  <c r="H18" i="68"/>
  <c r="H47" i="68"/>
  <c r="G17" i="67"/>
  <c r="G24" i="67"/>
  <c r="G46" i="67"/>
  <c r="G53" i="67" s="1"/>
  <c r="H17" i="67"/>
  <c r="H24" i="67"/>
  <c r="F52" i="67"/>
  <c r="F54" i="67" s="1"/>
  <c r="F25" i="67"/>
  <c r="F19" i="67"/>
  <c r="G47" i="67"/>
  <c r="H18" i="67"/>
  <c r="H47" i="67"/>
  <c r="I24" i="67"/>
  <c r="F25" i="66"/>
  <c r="F19" i="66"/>
  <c r="F52" i="66"/>
  <c r="F54" i="66" s="1"/>
  <c r="H24" i="66"/>
  <c r="H17" i="66"/>
  <c r="G13" i="66"/>
  <c r="G15" i="66" s="1"/>
  <c r="G30" i="66"/>
  <c r="G29" i="65"/>
  <c r="F29" i="65"/>
  <c r="H29" i="65"/>
  <c r="F21" i="65"/>
  <c r="F40" i="65"/>
  <c r="H40" i="65"/>
  <c r="G28" i="65"/>
  <c r="G30" i="65" s="1"/>
  <c r="H8" i="65"/>
  <c r="H9" i="65" s="1"/>
  <c r="H28" i="65"/>
  <c r="F30" i="65"/>
  <c r="G10" i="65"/>
  <c r="G11" i="65" s="1"/>
  <c r="F54" i="61"/>
  <c r="H24" i="61"/>
  <c r="I24" i="61" s="1"/>
  <c r="H17" i="61"/>
  <c r="H46" i="61"/>
  <c r="H53" i="61" s="1"/>
  <c r="G46" i="61"/>
  <c r="G53" i="61" s="1"/>
  <c r="G52" i="61"/>
  <c r="G25" i="61"/>
  <c r="G19" i="61"/>
  <c r="J38" i="72" l="1"/>
  <c r="F40" i="72"/>
  <c r="G25" i="71"/>
  <c r="H25" i="71"/>
  <c r="F25" i="71"/>
  <c r="I24" i="71"/>
  <c r="F46" i="68"/>
  <c r="F53" i="68" s="1"/>
  <c r="G46" i="68"/>
  <c r="G53" i="68" s="1"/>
  <c r="G18" i="68"/>
  <c r="F47" i="68"/>
  <c r="F52" i="68"/>
  <c r="F54" i="68" s="1"/>
  <c r="C55" i="68" s="1"/>
  <c r="F25" i="68"/>
  <c r="I25" i="68" s="1"/>
  <c r="F19" i="68"/>
  <c r="G47" i="68"/>
  <c r="H52" i="68"/>
  <c r="H54" i="68" s="1"/>
  <c r="H25" i="68"/>
  <c r="H19" i="68"/>
  <c r="G52" i="68"/>
  <c r="G54" i="68" s="1"/>
  <c r="G25" i="68"/>
  <c r="G19" i="68"/>
  <c r="F20" i="67"/>
  <c r="F21" i="67" s="1"/>
  <c r="H25" i="67"/>
  <c r="H19" i="67"/>
  <c r="H52" i="67"/>
  <c r="H54" i="67" s="1"/>
  <c r="I25" i="67"/>
  <c r="G52" i="67"/>
  <c r="G54" i="67" s="1"/>
  <c r="C55" i="67" s="1"/>
  <c r="G25" i="67"/>
  <c r="G19" i="67"/>
  <c r="G34" i="66"/>
  <c r="G36" i="66" s="1"/>
  <c r="G32" i="66"/>
  <c r="H25" i="66" s="1"/>
  <c r="G17" i="66"/>
  <c r="G24" i="66"/>
  <c r="I24" i="66" s="1"/>
  <c r="H52" i="66"/>
  <c r="F20" i="66"/>
  <c r="F21" i="66" s="1"/>
  <c r="H30" i="65"/>
  <c r="F32" i="65"/>
  <c r="J30" i="65"/>
  <c r="H32" i="65"/>
  <c r="G21" i="65"/>
  <c r="F22" i="65"/>
  <c r="F23" i="65" s="1"/>
  <c r="F24" i="65" s="1"/>
  <c r="H10" i="65"/>
  <c r="H11" i="65" s="1"/>
  <c r="G54" i="61"/>
  <c r="G20" i="61"/>
  <c r="G21" i="61"/>
  <c r="H52" i="61"/>
  <c r="H54" i="61" s="1"/>
  <c r="C55" i="61" s="1"/>
  <c r="H25" i="61"/>
  <c r="I25" i="61" s="1"/>
  <c r="H19" i="61"/>
  <c r="F26" i="61"/>
  <c r="F45" i="61"/>
  <c r="F48" i="61" s="1"/>
  <c r="F22" i="61"/>
  <c r="F37" i="61" s="1"/>
  <c r="F27" i="61"/>
  <c r="H32" i="72" l="1"/>
  <c r="F32" i="72"/>
  <c r="J30" i="72"/>
  <c r="I25" i="71"/>
  <c r="G21" i="71"/>
  <c r="F21" i="71"/>
  <c r="H21" i="71"/>
  <c r="G20" i="68"/>
  <c r="G21" i="68" s="1"/>
  <c r="H20" i="68"/>
  <c r="H21" i="68" s="1"/>
  <c r="F20" i="68"/>
  <c r="F21" i="68" s="1"/>
  <c r="F26" i="67"/>
  <c r="F45" i="67"/>
  <c r="F48" i="67" s="1"/>
  <c r="F22" i="67"/>
  <c r="F37" i="67" s="1"/>
  <c r="F27" i="67"/>
  <c r="H20" i="67"/>
  <c r="H21" i="67" s="1"/>
  <c r="G20" i="67"/>
  <c r="G21" i="67"/>
  <c r="F27" i="66"/>
  <c r="F22" i="66"/>
  <c r="F37" i="66" s="1"/>
  <c r="F26" i="66"/>
  <c r="F45" i="66"/>
  <c r="F48" i="66" s="1"/>
  <c r="G47" i="66"/>
  <c r="H18" i="66"/>
  <c r="H19" i="66" s="1"/>
  <c r="H47" i="66"/>
  <c r="G19" i="66"/>
  <c r="G52" i="66"/>
  <c r="G25" i="66"/>
  <c r="I25" i="66" s="1"/>
  <c r="H46" i="66"/>
  <c r="H53" i="66" s="1"/>
  <c r="H54" i="66" s="1"/>
  <c r="G46" i="66"/>
  <c r="G53" i="66" s="1"/>
  <c r="H21" i="65"/>
  <c r="H22" i="65" s="1"/>
  <c r="H23" i="65" s="1"/>
  <c r="G22" i="65"/>
  <c r="G23" i="65" s="1"/>
  <c r="G24" i="65" s="1"/>
  <c r="G45" i="61"/>
  <c r="G48" i="61" s="1"/>
  <c r="G22" i="61"/>
  <c r="G37" i="61" s="1"/>
  <c r="G27" i="61"/>
  <c r="G26" i="61"/>
  <c r="F38" i="61"/>
  <c r="F40" i="61" s="1"/>
  <c r="F41" i="61" s="1"/>
  <c r="F42" i="61" s="1"/>
  <c r="H20" i="61"/>
  <c r="H21" i="61" s="1"/>
  <c r="C55" i="71" l="1"/>
  <c r="G26" i="71"/>
  <c r="G22" i="71"/>
  <c r="H22" i="71"/>
  <c r="H26" i="71"/>
  <c r="F26" i="71"/>
  <c r="F27" i="71"/>
  <c r="F22" i="71"/>
  <c r="G54" i="66"/>
  <c r="H24" i="65"/>
  <c r="H45" i="68"/>
  <c r="H48" i="68" s="1"/>
  <c r="H22" i="68"/>
  <c r="H26" i="68"/>
  <c r="G26" i="68"/>
  <c r="G45" i="68"/>
  <c r="G48" i="68" s="1"/>
  <c r="G22" i="68"/>
  <c r="F27" i="68"/>
  <c r="F26" i="68"/>
  <c r="I26" i="68" s="1"/>
  <c r="F45" i="68"/>
  <c r="F48" i="68" s="1"/>
  <c r="F22" i="68"/>
  <c r="F37" i="68" s="1"/>
  <c r="H45" i="67"/>
  <c r="H48" i="67" s="1"/>
  <c r="H22" i="67"/>
  <c r="H26" i="67"/>
  <c r="G45" i="67"/>
  <c r="G48" i="67" s="1"/>
  <c r="C49" i="67" s="1"/>
  <c r="G22" i="67"/>
  <c r="G37" i="67" s="1"/>
  <c r="G27" i="67"/>
  <c r="G26" i="67"/>
  <c r="I26" i="67" s="1"/>
  <c r="F38" i="67"/>
  <c r="F40" i="67" s="1"/>
  <c r="F41" i="67" s="1"/>
  <c r="F42" i="67" s="1"/>
  <c r="F38" i="66"/>
  <c r="F40" i="66" s="1"/>
  <c r="F41" i="66" s="1"/>
  <c r="F42" i="66" s="1"/>
  <c r="H20" i="66"/>
  <c r="H21" i="66" s="1"/>
  <c r="C55" i="66"/>
  <c r="G20" i="66"/>
  <c r="G21" i="66" s="1"/>
  <c r="H27" i="61"/>
  <c r="I27" i="61" s="1"/>
  <c r="H45" i="61"/>
  <c r="H48" i="61" s="1"/>
  <c r="C49" i="61" s="1"/>
  <c r="H26" i="61"/>
  <c r="I26" i="61" s="1"/>
  <c r="H22" i="61"/>
  <c r="H37" i="61"/>
  <c r="H38" i="61" s="1"/>
  <c r="H40" i="61" s="1"/>
  <c r="G38" i="61"/>
  <c r="G40" i="61" s="1"/>
  <c r="G41" i="61" s="1"/>
  <c r="G42" i="61" s="1"/>
  <c r="G27" i="71" l="1"/>
  <c r="I48" i="71"/>
  <c r="C49" i="71"/>
  <c r="I26" i="71"/>
  <c r="G37" i="68"/>
  <c r="F38" i="68"/>
  <c r="F40" i="68" s="1"/>
  <c r="F41" i="68" s="1"/>
  <c r="F42" i="68" s="1"/>
  <c r="G27" i="68"/>
  <c r="C49" i="68"/>
  <c r="I48" i="68"/>
  <c r="H37" i="67"/>
  <c r="H38" i="67" s="1"/>
  <c r="H40" i="67" s="1"/>
  <c r="G38" i="67"/>
  <c r="G40" i="67" s="1"/>
  <c r="G41" i="67" s="1"/>
  <c r="G42" i="67" s="1"/>
  <c r="H27" i="67"/>
  <c r="I27" i="67" s="1"/>
  <c r="I48" i="67"/>
  <c r="H22" i="66"/>
  <c r="H26" i="66"/>
  <c r="H45" i="66"/>
  <c r="H48" i="66" s="1"/>
  <c r="G27" i="66"/>
  <c r="G26" i="66"/>
  <c r="G45" i="66"/>
  <c r="G48" i="66" s="1"/>
  <c r="G22" i="66"/>
  <c r="G37" i="66" s="1"/>
  <c r="H27" i="66" s="1"/>
  <c r="H41" i="61"/>
  <c r="H42" i="61" s="1"/>
  <c r="I48" i="61"/>
  <c r="H27" i="71" l="1"/>
  <c r="I27" i="71" s="1"/>
  <c r="H37" i="68"/>
  <c r="H38" i="68" s="1"/>
  <c r="H40" i="68" s="1"/>
  <c r="G38" i="68"/>
  <c r="G40" i="68" s="1"/>
  <c r="G41" i="68" s="1"/>
  <c r="G42" i="68" s="1"/>
  <c r="H27" i="68"/>
  <c r="I27" i="68" s="1"/>
  <c r="H41" i="67"/>
  <c r="H42" i="67" s="1"/>
  <c r="H37" i="66"/>
  <c r="H38" i="66" s="1"/>
  <c r="H40" i="66" s="1"/>
  <c r="G38" i="66"/>
  <c r="G40" i="66" s="1"/>
  <c r="G41" i="66" s="1"/>
  <c r="G42" i="66" s="1"/>
  <c r="I48" i="66"/>
  <c r="C49" i="66"/>
  <c r="I26" i="66"/>
  <c r="I27" i="66"/>
  <c r="H41" i="68" l="1"/>
  <c r="H42" i="68" s="1"/>
  <c r="H41" i="66"/>
  <c r="H42" i="6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Martínez Abascal , Eduardo</author>
  </authors>
  <commentList>
    <comment ref="B18" authorId="0" shapeId="0" xr:uid="{25A823DE-4CEB-4DE2-ACFF-7A0549A39008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Tipo de interés x deuda total del año anterior.</t>
        </r>
      </text>
    </comment>
    <comment ref="C20" authorId="0" shapeId="0" xr:uid="{88525591-99CE-41CE-A86F-3269F5D32376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Tipo impositivo
</t>
        </r>
      </text>
    </comment>
    <comment ref="C22" authorId="0" shapeId="0" xr:uid="{818D9624-FD58-49FE-9340-4082A2C21298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Porcentaje del beneficio pagado como dividendos. Asume que se paga al final de cada año, sobre los beneficios de ese año</t>
        </r>
      </text>
    </comment>
    <comment ref="B27" authorId="0" shapeId="0" xr:uid="{4E40D40A-28EC-4BAE-9059-CAD7DC60A9FE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Beneficio de est4e año / equity del año anterior
</t>
        </r>
      </text>
    </comment>
    <comment ref="C30" authorId="0" shapeId="0" xr:uid="{478B1F8B-BD5F-4DB0-B24A-A64008CCDDA6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NOF = 20% de Ventas. 
En el año 3, escribir 0. </t>
        </r>
      </text>
    </comment>
    <comment ref="H30" authorId="0" shapeId="0" xr:uid="{03D9A012-7C4F-44F6-9057-865264758A72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En el año 3, escribir 0. Asumimos que se venden las NOF (se cobran) a su valor contable. </t>
        </r>
      </text>
    </comment>
    <comment ref="C31" authorId="0" shapeId="0" xr:uid="{8EB40AC7-EBAB-42BB-9FBF-BB8CB0950E99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Capex requerido (si es el caso)
</t>
        </r>
      </text>
    </comment>
    <comment ref="E31" authorId="0" shapeId="0" xr:uid="{C513AF37-850A-417A-9BB6-8A1B832C0FF1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El AF disminuye con la amortización y aumenta con el capex. En el año 3 escribimos 0. Suponemos que se vende a valor en libros.</t>
        </r>
      </text>
    </comment>
    <comment ref="H31" authorId="0" shapeId="0" xr:uid="{B3B4123F-1877-459C-BD74-3F6020BA87C8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En el año 3, escribir 0. Asumimos que se vende el AF NOF a su valor contable. </t>
        </r>
      </text>
    </comment>
    <comment ref="C34" authorId="0" shapeId="0" xr:uid="{ECFB6A41-5346-4F47-985C-4434FFCFF97C}">
      <text>
        <r>
          <rPr>
            <b/>
            <sz val="9"/>
            <color indexed="81"/>
            <rFont val="Tahoma"/>
            <family val="2"/>
          </rPr>
          <t xml:space="preserve">Martínez Abascal , Eduardo:
</t>
        </r>
        <r>
          <rPr>
            <sz val="9"/>
            <color indexed="81"/>
            <rFont val="Tahoma"/>
            <family val="2"/>
          </rPr>
          <t>Línea de crédito (deuda a corto plazo). Supuesto: % de NFO financiado por la línea de crédito.
Para el caso 1 (sin financiamiento de deuda) escribir 0. Para el caso 3, escribir 80%</t>
        </r>
      </text>
    </comment>
    <comment ref="H34" authorId="0" shapeId="0" xr:uid="{BA444572-288E-4C70-8C18-6224EA24F4F8}">
      <text>
        <r>
          <rPr>
            <b/>
            <sz val="9"/>
            <color indexed="81"/>
            <rFont val="Tahoma"/>
            <charset val="1"/>
          </rPr>
          <t>Martínez Abascal , Eduardo:</t>
        </r>
        <r>
          <rPr>
            <sz val="9"/>
            <color indexed="81"/>
            <rFont val="Tahoma"/>
            <charset val="1"/>
          </rPr>
          <t xml:space="preserve">
Asumimos el CRÉDITO totalmente pagado al final del año 3.</t>
        </r>
      </text>
    </comment>
    <comment ref="C35" authorId="0" shapeId="0" xr:uid="{2587524F-066E-4250-956B-2F3804E040AF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Años de amortización del préstamo, si lo hubiera.
Si es un préstamo "bullet" (pagado en su totalidad al final), escribir aquí 10,000 años.</t>
        </r>
      </text>
    </comment>
    <comment ref="E35" authorId="0" shapeId="0" xr:uid="{B84BF102-60D9-4689-A369-47FB26D4B6C3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Préstamo (Deuda a largo). 
En el caso 1, escribir 0. En el caso 3 escribir 180.
</t>
        </r>
      </text>
    </comment>
    <comment ref="H35" authorId="0" shapeId="0" xr:uid="{D58DBBB4-BAA2-4799-8622-2163372E6595}">
      <text>
        <r>
          <rPr>
            <b/>
            <sz val="9"/>
            <color indexed="81"/>
            <rFont val="Tahoma"/>
            <charset val="1"/>
          </rPr>
          <t>Martínez Abascal , Eduardo:</t>
        </r>
        <r>
          <rPr>
            <sz val="9"/>
            <color indexed="81"/>
            <rFont val="Tahoma"/>
            <charset val="1"/>
          </rPr>
          <t xml:space="preserve">
Asumimos el préstamo totalmente pagado al final del año 3.</t>
        </r>
      </text>
    </comment>
    <comment ref="E37" authorId="0" shapeId="0" xr:uid="{078B7F2B-3088-4501-A1E8-A39B535827E9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El capital propio que invertimos (equity) es la diferencia entre el AN y la deuda que conseguimos.</t>
        </r>
      </text>
    </comment>
    <comment ref="D40" authorId="0" shapeId="0" xr:uid="{B5C54E62-F510-4866-BADC-7339E037B43C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Caja en balance = Financiación total - Activo neto. Esta caja está disponible para los accionistas.</t>
        </r>
      </text>
    </comment>
    <comment ref="H40" authorId="0" shapeId="0" xr:uid="{4682CDC5-BAAF-4E94-B5AF-7E3017046622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Obsérvese que cuando vendemos el AN al valor contable y pagamos la deuda, la caja coincide con el capital (equity o patrimonio).
Si vendes el AN a mayor o menor precio, patrimonio ≠ caja por el efecto fiscal sobre las ganancias o pérdidas de capital.</t>
        </r>
      </text>
    </comment>
    <comment ref="D41" authorId="0" shapeId="0" xr:uid="{7AE53184-385A-4B92-8E67-D116DB68D65A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Esto, junto con los dividendos pagados, es el CF anual para el accionista.</t>
        </r>
      </text>
    </comment>
    <comment ref="D42" authorId="0" shapeId="0" xr:uid="{4909BC06-5993-45A9-88C6-99718E503069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Este CF debe ser exactamente igual al calculado en la línea 48.</t>
        </r>
      </text>
    </comment>
    <comment ref="B49" authorId="0" shapeId="0" xr:uid="{6CA33A32-39DF-43C6-8C30-198BE59AB801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Es la rentabilidad que obtiene el accionista sobre su patrimonio invertido.
Procede de la rentabilidad que generan los activos y la que aporta la financiación barata.
</t>
        </r>
      </text>
    </comment>
    <comment ref="B54" authorId="0" shapeId="0" xr:uid="{ADE8BA08-0200-4B43-8D29-653F0418F595}">
      <text>
        <r>
          <rPr>
            <b/>
            <sz val="9"/>
            <color indexed="81"/>
            <rFont val="Tahoma"/>
            <family val="2"/>
          </rPr>
          <t xml:space="preserve">Martínez Abascal , Eduardo:
</t>
        </r>
        <r>
          <rPr>
            <sz val="9"/>
            <color indexed="81"/>
            <rFont val="Tahoma"/>
            <family val="2"/>
          </rPr>
          <t>FCF o CF producido por los activos: EBIT (1-t) + Cambio en AN. Este es el CF que produciría el activo, asumiendo que no hay deuda.
El FCF = ECF cuando no hay deuda en el balance.</t>
        </r>
      </text>
    </comment>
    <comment ref="D64" authorId="0" shapeId="0" xr:uid="{DA3422EE-3617-45B2-A75D-2867CC694E00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Cambiar el precio en el PyG y ver la TIR para el accionista. Las otras variables de riesgo NO cambian.
HACER LO MISMO para las demás variables de riesgo.</t>
        </r>
      </text>
    </comment>
    <comment ref="F64" authorId="0" shapeId="0" xr:uid="{46ABF2C1-6321-4A0B-96B1-FB73F456A30C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Cambio en la TIR del mejor al peor escenario. Cuanto mayor sea el rango, mayor será el riesgo.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Martínez Abascal , Eduardo</author>
  </authors>
  <commentList>
    <comment ref="B8" authorId="0" shapeId="0" xr:uid="{17C14BE4-48E6-4A9A-8131-C1E50797CF16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Tipo de interés x deuda total del año anterior.</t>
        </r>
      </text>
    </comment>
    <comment ref="J8" authorId="0" shapeId="0" xr:uid="{F1CB4556-C2FA-4BD9-8CB0-D90A57BCBDCC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Tipo de interés x deuda total del año en curso.
Asumimos que los gastos financieros son iguales en los tres años. </t>
        </r>
      </text>
    </comment>
    <comment ref="H14" authorId="0" shapeId="0" xr:uid="{33F9F069-2020-40B5-A265-22416892CB6C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En el año 3, escribir 0. Asumimos que se venden las NOF (se cobran) a su valor contable. </t>
        </r>
      </text>
    </comment>
    <comment ref="H15" authorId="0" shapeId="0" xr:uid="{A1425B9C-F95B-4839-8261-D0DDB2B8EEB4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En el año 3, escribir 0. Asumimos que se vende el AF NOF a su valor contable. </t>
        </r>
      </text>
    </comment>
    <comment ref="C18" authorId="0" shapeId="0" xr:uid="{383F9158-990E-4C5C-9A53-CF484BBCC5C4}">
      <text>
        <r>
          <rPr>
            <b/>
            <sz val="9"/>
            <color indexed="81"/>
            <rFont val="Tahoma"/>
            <family val="2"/>
          </rPr>
          <t xml:space="preserve">Martínez Abascal , Eduardo:
</t>
        </r>
        <r>
          <rPr>
            <sz val="9"/>
            <color indexed="81"/>
            <rFont val="Tahoma"/>
            <family val="2"/>
          </rPr>
          <t>Línea de crédito (deuda a corto plazo). Supuesto: % de NFO financiado por la línea de crédito.
Para el caso 1 (sin financiamiento de deuda) escribir 0. Para el caso 3, escribir 80%</t>
        </r>
      </text>
    </comment>
    <comment ref="C19" authorId="0" shapeId="0" xr:uid="{3510FF1D-E4D7-4189-A6C5-89482D26A532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Años de amortización del préstamo, si lo hubiera.
Si es un préstamo "bullet" (pagado en su totalidad al final), escribir aquí 10,000 años.</t>
        </r>
      </text>
    </comment>
    <comment ref="H19" authorId="0" shapeId="0" xr:uid="{FCC7D898-19A7-4CD0-B9C6-36150A8C6BDE}">
      <text>
        <r>
          <rPr>
            <b/>
            <sz val="9"/>
            <color indexed="81"/>
            <rFont val="Tahoma"/>
            <charset val="1"/>
          </rPr>
          <t>Martínez Abascal , Eduardo:</t>
        </r>
        <r>
          <rPr>
            <sz val="9"/>
            <color indexed="81"/>
            <rFont val="Tahoma"/>
            <charset val="1"/>
          </rPr>
          <t xml:space="preserve">
Asumimos el préstamo totalmente pagado al final del año 3.</t>
        </r>
      </text>
    </comment>
    <comment ref="E21" authorId="0" shapeId="0" xr:uid="{14B73510-53AA-4205-BB33-0DA94B1C11EC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El capital propio que invertimos (equity) es la diferencia entre el AN y la deuda que conseguimos.</t>
        </r>
      </text>
    </comment>
    <comment ref="B35" authorId="0" shapeId="0" xr:uid="{33B665BA-2D6D-40BD-AB20-997C8BADD14C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No tenemos AF. Solo NOF. Usar línea 14
</t>
        </r>
      </text>
    </comment>
    <comment ref="B36" authorId="0" shapeId="0" xr:uid="{75A5F63B-9D78-44B5-9254-7C0C79EB37D1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No tenemos Préstamo, solo línea de crédito. Usar línea 18. </t>
        </r>
      </text>
    </comment>
    <comment ref="B37" authorId="0" shapeId="0" xr:uid="{33E800DF-FE75-4F13-984B-DC29A5DDD302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Celda J11.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Martínez Abascal , Eduardo</author>
  </authors>
  <commentList>
    <comment ref="B18" authorId="0" shapeId="0" xr:uid="{91D59260-07A4-4A0F-8171-79E998727F45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Tipo de interés x deuda total del año anterior.</t>
        </r>
      </text>
    </comment>
    <comment ref="C20" authorId="0" shapeId="0" xr:uid="{0D7A6746-0E5D-4023-B35C-E6A9193F6825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Tipo impositivo
</t>
        </r>
      </text>
    </comment>
    <comment ref="C22" authorId="0" shapeId="0" xr:uid="{747CFDC7-BDDA-4061-8B7D-CE7BCC0EB6E2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Porcentaje del beneficio pagado como dividendos. Asume que se paga al final de cada año, sobre los beneficios de ese año</t>
        </r>
      </text>
    </comment>
    <comment ref="B27" authorId="0" shapeId="0" xr:uid="{C0F52F9D-63F0-4E61-A9DF-AAD5F9B52AA7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Beneficio de est4e año / equity del año anterior
</t>
        </r>
      </text>
    </comment>
    <comment ref="C30" authorId="0" shapeId="0" xr:uid="{FFE4356F-E25F-4A98-B4E0-2A02767C92DB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NOF = 20% de Ventas. 
En el año 3, escribir 0. </t>
        </r>
      </text>
    </comment>
    <comment ref="H30" authorId="0" shapeId="0" xr:uid="{6AE53611-2C9F-4BCD-881F-E65EB40F9C3C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En el año 3, escribir 0. Asumimos que se venden las NOF (se cobran) a su valor contable. </t>
        </r>
      </text>
    </comment>
    <comment ref="C31" authorId="0" shapeId="0" xr:uid="{FAEF640F-AC40-4D92-91F6-7AE80CA9B28E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Capex requerido (si es el caso)
</t>
        </r>
      </text>
    </comment>
    <comment ref="E31" authorId="0" shapeId="0" xr:uid="{56F2BE03-7F18-417A-A5F2-5F946C9EB311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El AF disminuye con la amortización y aumenta con el capex. En el año 3 escribimos 0. Suponemos que se vende a valor en libros.</t>
        </r>
      </text>
    </comment>
    <comment ref="H31" authorId="0" shapeId="0" xr:uid="{3C071408-F5FF-4437-9044-D100A56D5698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En el año 3, escribir 0. Asumimos que se vende el AF NOF a su valor contable. </t>
        </r>
      </text>
    </comment>
    <comment ref="C34" authorId="0" shapeId="0" xr:uid="{347037E8-AABC-48F6-8BF9-154C25CE2848}">
      <text>
        <r>
          <rPr>
            <b/>
            <sz val="9"/>
            <color indexed="81"/>
            <rFont val="Tahoma"/>
            <family val="2"/>
          </rPr>
          <t xml:space="preserve">Martínez Abascal , Eduardo:
</t>
        </r>
        <r>
          <rPr>
            <sz val="9"/>
            <color indexed="81"/>
            <rFont val="Tahoma"/>
            <family val="2"/>
          </rPr>
          <t>Línea de crédito (deuda a corto plazo). Supuesto: % de NFO financiado por la línea de crédito.
Para el caso 1 (sin financiamiento de deuda) escribir 0. Para el caso 3, escribir 80%</t>
        </r>
      </text>
    </comment>
    <comment ref="C35" authorId="0" shapeId="0" xr:uid="{5C4B941A-0370-4B68-9718-54C1D7D76F55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Años de amortización del préstamo, si lo hubiera.
Si es un préstamo "bullet" (pagado en su totalidad al final), escribir aquí 10,000 años.</t>
        </r>
      </text>
    </comment>
    <comment ref="E35" authorId="0" shapeId="0" xr:uid="{152614A4-B002-4586-AF34-E89E1672B10E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Préstamo (Deuda a largo). 
En el caso 1, escribir 0. En el caso 3 escribir 180.
</t>
        </r>
      </text>
    </comment>
    <comment ref="H35" authorId="0" shapeId="0" xr:uid="{44EFE2F8-E3BE-4A69-8ECB-3ED5787DE79B}">
      <text>
        <r>
          <rPr>
            <b/>
            <sz val="9"/>
            <color indexed="81"/>
            <rFont val="Tahoma"/>
            <charset val="1"/>
          </rPr>
          <t>Martínez Abascal , Eduardo:</t>
        </r>
        <r>
          <rPr>
            <sz val="9"/>
            <color indexed="81"/>
            <rFont val="Tahoma"/>
            <charset val="1"/>
          </rPr>
          <t xml:space="preserve">
Asumimos el préstamo totalmente pagado al final del año 3.</t>
        </r>
      </text>
    </comment>
    <comment ref="E37" authorId="0" shapeId="0" xr:uid="{3A647CE9-2817-4110-B2FB-FC1F2680C19A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El capital propio que invertimos (equity) es la diferencia entre el AN y la deuda que conseguimos.</t>
        </r>
      </text>
    </comment>
    <comment ref="D40" authorId="0" shapeId="0" xr:uid="{817A7E83-B92E-437B-966E-03E5246B75D4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Caja en balance = Financiación total - Activo neto. Esta caja está disponible para los accionistas.</t>
        </r>
      </text>
    </comment>
    <comment ref="H40" authorId="0" shapeId="0" xr:uid="{D169C5E7-6B9A-40B6-89BF-E013C2F50F20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Obsérvese que cuando vendemos el AN al valor contable y pagamos la deuda, la caja coincide con el capital (equity o patrimonio).
Si vendes el AN a mayor o menor precio, patrimonio ≠ caja por el efecto fiscal sobre las ganancias o pérdidas de capital.</t>
        </r>
      </text>
    </comment>
    <comment ref="D41" authorId="0" shapeId="0" xr:uid="{5192CD14-4649-4D3C-B003-94DF2BADE6BA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Esto, junto con los dividendos pagados, es el CF anual para el accionista.</t>
        </r>
      </text>
    </comment>
    <comment ref="D42" authorId="0" shapeId="0" xr:uid="{260758E6-4191-470F-9C8A-D8B96A20ABEB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Este CF debe ser exactamente igual al calculado en la línea 48.</t>
        </r>
      </text>
    </comment>
    <comment ref="B49" authorId="0" shapeId="0" xr:uid="{0B04C2E0-4ADC-497A-A85C-115F2AADFE59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Es la rentabilidad que obtiene el accionista sobre su patrimonio invertido.
Procede de la rentabilidad que generan los activos y la que aporta la financiación barata.
</t>
        </r>
      </text>
    </comment>
    <comment ref="B54" authorId="0" shapeId="0" xr:uid="{CB7A04A6-A283-4A18-8C23-A48135AAE60F}">
      <text>
        <r>
          <rPr>
            <b/>
            <sz val="9"/>
            <color indexed="81"/>
            <rFont val="Tahoma"/>
            <family val="2"/>
          </rPr>
          <t xml:space="preserve">Martínez Abascal , Eduardo:
</t>
        </r>
        <r>
          <rPr>
            <sz val="9"/>
            <color indexed="81"/>
            <rFont val="Tahoma"/>
            <family val="2"/>
          </rPr>
          <t>FCF o CF producido por los activos: EBIT (1-t) + Cambio en AN. Este es el CF que produciría el activo, asumiendo que no hay deuda.
El FCF = ECF cuando no hay deuda en el balance.</t>
        </r>
      </text>
    </comment>
    <comment ref="D64" authorId="0" shapeId="0" xr:uid="{AF47F523-5D6D-48B5-BCD1-D4ADE32A57F6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Cambiar el precio en el PyG y ver la TIR para el accionista. Las otras variables de riesgo NO cambian.
HACER LO MISMO para las demás variables de riesgo.</t>
        </r>
      </text>
    </comment>
    <comment ref="F64" authorId="0" shapeId="0" xr:uid="{1E593044-5444-45D0-9086-602775D1E787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Cambio en la TIR del mejor al peor escenario. Cuanto mayor sea el rango, mayor será el riesgo.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Martínez Abascal , Eduardo</author>
  </authors>
  <commentList>
    <comment ref="B18" authorId="0" shapeId="0" xr:uid="{6BDF7C60-C25B-44AA-9B0A-467C6A868FC2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Tipo de interés x deuda total del año anterior.</t>
        </r>
      </text>
    </comment>
    <comment ref="C20" authorId="0" shapeId="0" xr:uid="{2BD27333-AAE8-4D2E-9FCE-1CE0C35BB25C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Tipo impositivo
</t>
        </r>
      </text>
    </comment>
    <comment ref="C22" authorId="0" shapeId="0" xr:uid="{1CE9787B-A894-4008-B678-2A97B5E0B259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Porcentaje del beneficio pagado como dividendos. Asume que se paga al final de cada año, sobre los beneficios de ese año</t>
        </r>
      </text>
    </comment>
    <comment ref="B27" authorId="0" shapeId="0" xr:uid="{B01F981B-83A5-4500-8F6A-B46B3C73AA7C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Beneficio de est4e año / equity del año anterior
</t>
        </r>
      </text>
    </comment>
    <comment ref="C30" authorId="0" shapeId="0" xr:uid="{46154B3F-95F5-480F-9A1F-9F60B55CAC9B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NOF = 20% de Ventas. 
En el año 3, escribir 0. </t>
        </r>
      </text>
    </comment>
    <comment ref="H30" authorId="0" shapeId="0" xr:uid="{B409DC8E-FC53-47D3-8579-30730B5EB16A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En el año 3, escribir 0. Asumimos que se venden las NOF (se cobran) a su valor contable. </t>
        </r>
      </text>
    </comment>
    <comment ref="C31" authorId="0" shapeId="0" xr:uid="{960045AF-45FD-4857-9B1E-353FCB16D615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Capex requerido (si es el caso)
</t>
        </r>
      </text>
    </comment>
    <comment ref="E31" authorId="0" shapeId="0" xr:uid="{50A29E3C-43C7-4B61-B2D0-6862DF533998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El AF disminuye con la amortización y aumenta con el capex. En el año 3 escribimos 0. Suponemos que se vende a valor en libros.</t>
        </r>
      </text>
    </comment>
    <comment ref="H31" authorId="0" shapeId="0" xr:uid="{5F65089B-90E7-4D2D-9FFA-D87FFB51CC32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En el año 3, escribir 0. Asumimos que se vende el AF NOF a su valor contable. </t>
        </r>
      </text>
    </comment>
    <comment ref="C34" authorId="0" shapeId="0" xr:uid="{E91F42C2-696C-4532-B452-B42CAFBD89A7}">
      <text>
        <r>
          <rPr>
            <b/>
            <sz val="9"/>
            <color indexed="81"/>
            <rFont val="Tahoma"/>
            <family val="2"/>
          </rPr>
          <t xml:space="preserve">Martínez Abascal , Eduardo:
</t>
        </r>
        <r>
          <rPr>
            <sz val="9"/>
            <color indexed="81"/>
            <rFont val="Tahoma"/>
            <family val="2"/>
          </rPr>
          <t>Línea de crédito (deuda a corto plazo). Supuesto: % de NFO financiado por la línea de crédito.
Para el caso 1 (sin financiamiento de deuda) escribir 0. Para el caso 3, escribir 80%</t>
        </r>
      </text>
    </comment>
    <comment ref="C35" authorId="0" shapeId="0" xr:uid="{33C1BCE5-ABAB-4378-A094-85FE9E0C8CE0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Años de amortización del préstamo, si lo hubiera.
Si es un préstamo "bullet" (pagado en su totalidad al final), escribir aquí 10,000 años.</t>
        </r>
      </text>
    </comment>
    <comment ref="E35" authorId="0" shapeId="0" xr:uid="{F2CE5D97-A495-49EA-814B-1F690C21EE28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Préstamo (Deuda a largo). 
En el caso 1, escribir 0. En el caso 3 escribir 180.
</t>
        </r>
      </text>
    </comment>
    <comment ref="H35" authorId="0" shapeId="0" xr:uid="{0CB32A56-2711-4416-A2A9-FB79C70F9F43}">
      <text>
        <r>
          <rPr>
            <b/>
            <sz val="9"/>
            <color indexed="81"/>
            <rFont val="Tahoma"/>
            <charset val="1"/>
          </rPr>
          <t>Martínez Abascal , Eduardo:</t>
        </r>
        <r>
          <rPr>
            <sz val="9"/>
            <color indexed="81"/>
            <rFont val="Tahoma"/>
            <charset val="1"/>
          </rPr>
          <t xml:space="preserve">
Asumimos el préstamo totalmente pagado al final del año 3.</t>
        </r>
      </text>
    </comment>
    <comment ref="E37" authorId="0" shapeId="0" xr:uid="{09576E36-0E5C-4F37-91FE-0CA91D50FCC8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El capital propio que invertimos (equity) es la diferencia entre el AN y la deuda que conseguimos.</t>
        </r>
      </text>
    </comment>
    <comment ref="D40" authorId="0" shapeId="0" xr:uid="{239B669A-6206-41F7-B734-5515C8340845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Caja en balance = Financiación total - Activo neto. Esta caja está disponible para los accionistas.</t>
        </r>
      </text>
    </comment>
    <comment ref="H40" authorId="0" shapeId="0" xr:uid="{0843DEE3-3B94-4506-A5CD-8F95D1E507A9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Obsérvese que cuando vendemos el AN al valor contable y pagamos la deuda, la caja coincide con el capital (equity o patrimonio).
Si vendes el AN a mayor o menor precio, patrimonio ≠ caja por el efecto fiscal sobre las ganancias o pérdidas de capital.</t>
        </r>
      </text>
    </comment>
    <comment ref="D41" authorId="0" shapeId="0" xr:uid="{0C76F871-6DEF-4EC0-9D26-C511A2592001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Esto, junto con los dividendos pagados, es el CF anual para el accionista.</t>
        </r>
      </text>
    </comment>
    <comment ref="D42" authorId="0" shapeId="0" xr:uid="{74742AB5-0566-4E06-8568-6B9CB8904A26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Este CF debe ser exactamente igual al calculado en la línea 48.</t>
        </r>
      </text>
    </comment>
    <comment ref="B49" authorId="0" shapeId="0" xr:uid="{9BCBC97A-085E-4C65-8D56-EF59B3790C0E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Es la rentabilidad que obtiene el accionista sobre su patrimonio invertido.
Procede de la rentabilidad que generan los activos y la que aporta la financiación barata.
</t>
        </r>
      </text>
    </comment>
    <comment ref="B54" authorId="0" shapeId="0" xr:uid="{B6C08FFB-E77D-4B43-B10A-5FCC20CF47DB}">
      <text>
        <r>
          <rPr>
            <b/>
            <sz val="9"/>
            <color indexed="81"/>
            <rFont val="Tahoma"/>
            <family val="2"/>
          </rPr>
          <t xml:space="preserve">Martínez Abascal , Eduardo:
</t>
        </r>
        <r>
          <rPr>
            <sz val="9"/>
            <color indexed="81"/>
            <rFont val="Tahoma"/>
            <family val="2"/>
          </rPr>
          <t>FCF o CF producido por los activos: EBIT (1-t) + Cambio en AN. Este es el CF que produciría el activo, asumiendo que no hay deuda.
El FCF = ECF cuando no hay deuda en el balance.</t>
        </r>
      </text>
    </comment>
    <comment ref="D64" authorId="0" shapeId="0" xr:uid="{44E04F5C-0376-455D-A1EA-CA20B59016E1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Cambiar el precio en el PyG y ver la TIR para el accionista. Las otras variables de riesgo NO cambian.
HACER LO MISMO para las demás variables de riesgo.</t>
        </r>
      </text>
    </comment>
    <comment ref="F64" authorId="0" shapeId="0" xr:uid="{8DF0C916-DB8C-40C5-B81D-DB64503D3E6E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Cambio en la TIR del mejor al peor escenario. Cuanto mayor sea el rango, mayor será el riesgo.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Martínez Abascal , Eduardo</author>
  </authors>
  <commentList>
    <comment ref="B18" authorId="0" shapeId="0" xr:uid="{A12EBEF7-D6E4-4C4B-A81D-E4ADA25E3DBB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Tipo de interés x deuda total del año anterior.</t>
        </r>
      </text>
    </comment>
    <comment ref="C20" authorId="0" shapeId="0" xr:uid="{36B27485-6633-49F5-AB18-51B31FC59476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Tipo impositivo
</t>
        </r>
      </text>
    </comment>
    <comment ref="C22" authorId="0" shapeId="0" xr:uid="{7D17105E-63F6-4867-A587-0D36A716C9DB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Porcentaje del beneficio pagado como dividendos. Asume que se paga al final de cada año, sobre los beneficios de ese año</t>
        </r>
      </text>
    </comment>
    <comment ref="B27" authorId="0" shapeId="0" xr:uid="{F852D2FD-E48B-4C6D-9C6C-1A08E4A3F13E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Beneficio de est4e año / equity del año anterior
</t>
        </r>
      </text>
    </comment>
    <comment ref="C30" authorId="0" shapeId="0" xr:uid="{060A3939-F1B1-4197-9BC7-19703FF623E7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NOF = 20% de Ventas. 
En el año 3, escribir 0. </t>
        </r>
      </text>
    </comment>
    <comment ref="H30" authorId="0" shapeId="0" xr:uid="{1F5D85A0-F7B4-46F4-B148-037059D2A699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En el año 3, escribir 0. Asumimos que se venden las NOF (se cobran) a su valor contable. </t>
        </r>
      </text>
    </comment>
    <comment ref="C31" authorId="0" shapeId="0" xr:uid="{9B0B54CB-17A5-4F96-82F0-310060005A15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Capex requerido (si es el caso)
</t>
        </r>
      </text>
    </comment>
    <comment ref="E31" authorId="0" shapeId="0" xr:uid="{9D58A9E2-C3C1-47DE-ACD1-7BB52DBAF572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El AF disminuye con la amortización y aumenta con el capex. En el año 3 escribimos 0. Suponemos que se vende a valor en libros.</t>
        </r>
      </text>
    </comment>
    <comment ref="H31" authorId="0" shapeId="0" xr:uid="{32042869-74B3-479B-889C-0BD0F0CCD121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En el año 3, escribir 0. Asumimos que se vende el AF NOF a su valor contable. </t>
        </r>
      </text>
    </comment>
    <comment ref="C34" authorId="0" shapeId="0" xr:uid="{B21903B7-A62D-4FF7-B89C-CEB506AA5A7A}">
      <text>
        <r>
          <rPr>
            <b/>
            <sz val="9"/>
            <color indexed="81"/>
            <rFont val="Tahoma"/>
            <family val="2"/>
          </rPr>
          <t xml:space="preserve">Martínez Abascal , Eduardo:
</t>
        </r>
        <r>
          <rPr>
            <sz val="9"/>
            <color indexed="81"/>
            <rFont val="Tahoma"/>
            <family val="2"/>
          </rPr>
          <t>Línea de crédito (deuda a corto plazo). Supuesto: % de NFO financiado por la línea de crédito.
Para el caso 1 (sin financiamiento de deuda) escribir 0. Para el caso 3, escribir 80%</t>
        </r>
      </text>
    </comment>
    <comment ref="C35" authorId="0" shapeId="0" xr:uid="{913273F0-5242-4859-99AD-41CAB4598621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Años de amortización del préstamo, si lo hubiera.
Si es un préstamo "bullet" (pagado en su totalidad al final), escribir aquí 10,000 años.</t>
        </r>
      </text>
    </comment>
    <comment ref="E35" authorId="0" shapeId="0" xr:uid="{53BC7024-15D1-45E2-89BF-960F2FC33D01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Préstamo (Deuda a largo). 
En el caso 1, escribir 0. En el caso 3 escribir 180.
</t>
        </r>
      </text>
    </comment>
    <comment ref="H35" authorId="0" shapeId="0" xr:uid="{29AB3CB5-3F86-488D-BC9C-FA5437287E4A}">
      <text>
        <r>
          <rPr>
            <b/>
            <sz val="9"/>
            <color indexed="81"/>
            <rFont val="Tahoma"/>
            <charset val="1"/>
          </rPr>
          <t>Martínez Abascal , Eduardo:</t>
        </r>
        <r>
          <rPr>
            <sz val="9"/>
            <color indexed="81"/>
            <rFont val="Tahoma"/>
            <charset val="1"/>
          </rPr>
          <t xml:space="preserve">
Asumimos el préstamo totalmente pagado al final del año 3.</t>
        </r>
      </text>
    </comment>
    <comment ref="E37" authorId="0" shapeId="0" xr:uid="{17790A6E-41A3-4F1F-8CC6-71BE39073F8E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El capital propio que invertimos (equity) es la diferencia entre el AN y la deuda que conseguimos.</t>
        </r>
      </text>
    </comment>
    <comment ref="D40" authorId="0" shapeId="0" xr:uid="{D6F40D6E-63F4-46A0-9A01-F0250ACB495A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Caja en balance = Financiación total - Activo neto. Esta caja está disponible para los accionistas.</t>
        </r>
      </text>
    </comment>
    <comment ref="H40" authorId="0" shapeId="0" xr:uid="{2B14DE36-2CD7-4060-9D3A-322D4B1E6DA1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Obsérvese que cuando vendemos el AN al valor contable y pagamos la deuda, la caja coincide con el capital (equity o patrimonio).
Si vendes el AN a mayor o menor precio, patrimonio ≠ caja por el efecto fiscal sobre las ganancias o pérdidas de capital.</t>
        </r>
      </text>
    </comment>
    <comment ref="D41" authorId="0" shapeId="0" xr:uid="{8985719F-76EA-416B-984B-98F7BC3A1109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Esto, junto con los dividendos pagados, es el CF anual para el accionista.</t>
        </r>
      </text>
    </comment>
    <comment ref="D42" authorId="0" shapeId="0" xr:uid="{56A567E8-658F-4C67-9E16-09EEC9F76387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Este CF debe ser exactamente igual al calculado en la línea 48.</t>
        </r>
      </text>
    </comment>
    <comment ref="B49" authorId="0" shapeId="0" xr:uid="{2FA505AA-4DFA-427A-8565-644346856D02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Es la rentabilidad que obtiene el accionista sobre su patrimonio invertido.
Procede de la rentabilidad que generan los activos y la que aporta la financiación barata.
</t>
        </r>
      </text>
    </comment>
    <comment ref="B54" authorId="0" shapeId="0" xr:uid="{76902475-DB70-47E5-9FF5-6D3CC5674ACF}">
      <text>
        <r>
          <rPr>
            <b/>
            <sz val="9"/>
            <color indexed="81"/>
            <rFont val="Tahoma"/>
            <family val="2"/>
          </rPr>
          <t xml:space="preserve">Martínez Abascal , Eduardo:
</t>
        </r>
        <r>
          <rPr>
            <sz val="9"/>
            <color indexed="81"/>
            <rFont val="Tahoma"/>
            <family val="2"/>
          </rPr>
          <t>FCF o CF producido por los activos: EBIT (1-t) + Cambio en AN. Este es el CF que produciría el activo, asumiendo que no hay deuda.
El FCF = ECF cuando no hay deuda en el balance.</t>
        </r>
      </text>
    </comment>
    <comment ref="D64" authorId="0" shapeId="0" xr:uid="{00A4EFAC-2BB0-4603-9D97-10D711C66EBA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Cambiar el precio en el PyG y ver la TIR para el accionista. Las otras variables de riesgo NO cambian.
HACER LO MISMO para las demás variables de riesgo.</t>
        </r>
      </text>
    </comment>
    <comment ref="F64" authorId="0" shapeId="0" xr:uid="{3BB5E982-5983-4A73-B39E-FCECAC27970E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Cambio en la TIR del mejor al peor escenario. Cuanto mayor sea el rango, mayor será el riesgo.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Martínez Abascal , Eduardo</author>
  </authors>
  <commentList>
    <comment ref="B18" authorId="0" shapeId="0" xr:uid="{281CFAC0-0696-4BDD-A771-EBDF50094035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Tipo de interés x deuda total del año anterior.</t>
        </r>
      </text>
    </comment>
    <comment ref="C20" authorId="0" shapeId="0" xr:uid="{C13E7AB4-1C6C-4608-BB9F-1307A598D2FB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Tipo impositivo
</t>
        </r>
      </text>
    </comment>
    <comment ref="C22" authorId="0" shapeId="0" xr:uid="{77594E59-E0BA-4398-85A8-EC80EE8A1048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Porcentaje del beneficio pagado como dividendos. Asume que se paga al final de cada año, sobre los beneficios de ese año</t>
        </r>
      </text>
    </comment>
    <comment ref="B27" authorId="0" shapeId="0" xr:uid="{6B0E19AE-C043-4EE5-8EAE-64EE5AAE1B4F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Beneficio de est4e año / equity del año anterior
</t>
        </r>
      </text>
    </comment>
    <comment ref="C30" authorId="0" shapeId="0" xr:uid="{F679E98A-44D1-4581-BC25-922CA23CC97F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NOF = 20% de Ventas. 
En el año 3, escribir 0. </t>
        </r>
      </text>
    </comment>
    <comment ref="H30" authorId="0" shapeId="0" xr:uid="{64AD2D42-49D0-47A0-9D53-77D672F4222B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En el año 3, escribir 0. Asumimos que se venden las NOF (se cobran) a su valor contable. </t>
        </r>
      </text>
    </comment>
    <comment ref="C31" authorId="0" shapeId="0" xr:uid="{533FECB1-32C8-4AF1-8A2E-F86FEEBA62EB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Capex requerido (si es el caso)
</t>
        </r>
      </text>
    </comment>
    <comment ref="E31" authorId="0" shapeId="0" xr:uid="{7C889A56-02B8-4C14-B2C4-8BD15648E81B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El AF disminuye con la amortización y aumenta con el capex. En el año 3 escribimos 0. Suponemos que se vende a valor en libros.</t>
        </r>
      </text>
    </comment>
    <comment ref="H31" authorId="0" shapeId="0" xr:uid="{2914CBFB-6CB3-449D-8289-8799097986C8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En el año 3, escribir 0. Asumimos que se vende el AF NOF a su valor contable. </t>
        </r>
      </text>
    </comment>
    <comment ref="C34" authorId="0" shapeId="0" xr:uid="{B55673C0-56B5-48A6-B338-8502AB1766A1}">
      <text>
        <r>
          <rPr>
            <b/>
            <sz val="9"/>
            <color indexed="81"/>
            <rFont val="Tahoma"/>
            <family val="2"/>
          </rPr>
          <t xml:space="preserve">Martínez Abascal , Eduardo:
</t>
        </r>
        <r>
          <rPr>
            <sz val="9"/>
            <color indexed="81"/>
            <rFont val="Tahoma"/>
            <family val="2"/>
          </rPr>
          <t>Línea de crédito (deuda a corto plazo). Supuesto: % de NFO financiado por la línea de crédito.
Para el caso 1 (sin financiamiento de deuda) escribir 0. Para el caso 3, escribir 80%</t>
        </r>
      </text>
    </comment>
    <comment ref="C35" authorId="0" shapeId="0" xr:uid="{2AB4CE1E-3EA2-4BFB-82AE-957BCDCC26F6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Años de amortización del préstamo, si lo hubiera.
Si es un préstamo "bullet" (pagado en su totalidad al final), escribir aquí 10,000 años.</t>
        </r>
      </text>
    </comment>
    <comment ref="E35" authorId="0" shapeId="0" xr:uid="{B01F9BB1-5437-49BA-AE5A-66D289C0FC6E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Préstamo (Deuda a largo). 
En el caso 1, escribir 0. En el caso 3 escribir 180.
</t>
        </r>
      </text>
    </comment>
    <comment ref="H35" authorId="0" shapeId="0" xr:uid="{499906AC-70F3-4BA4-A84A-C6B9F570DF35}">
      <text>
        <r>
          <rPr>
            <b/>
            <sz val="9"/>
            <color indexed="81"/>
            <rFont val="Tahoma"/>
            <charset val="1"/>
          </rPr>
          <t>Martínez Abascal , Eduardo:</t>
        </r>
        <r>
          <rPr>
            <sz val="9"/>
            <color indexed="81"/>
            <rFont val="Tahoma"/>
            <charset val="1"/>
          </rPr>
          <t xml:space="preserve">
Asumimos el préstamo totalmente pagado al final del año 3.</t>
        </r>
      </text>
    </comment>
    <comment ref="E37" authorId="0" shapeId="0" xr:uid="{4FDD93A0-CA87-4C05-9A33-498407ADB4A0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El capital propio que invertimos (equity) es la diferencia entre el AN y la deuda que conseguimos.</t>
        </r>
      </text>
    </comment>
    <comment ref="D40" authorId="0" shapeId="0" xr:uid="{E89DBFB4-C584-4650-B27A-1195339F166A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Caja en balance = Financiación total - Activo neto. Esta caja está disponible para los accionistas.</t>
        </r>
      </text>
    </comment>
    <comment ref="H40" authorId="0" shapeId="0" xr:uid="{9B66D655-423D-419D-8C92-0436A1CD3CB0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Obsérvese que cuando vendemos el AN al valor contable y pagamos la deuda, la caja coincide con el capital (equity o patrimonio).
Si vendes el AN a mayor o menor precio, patrimonio ≠ caja por el efecto fiscal sobre las ganancias o pérdidas de capital.</t>
        </r>
      </text>
    </comment>
    <comment ref="D41" authorId="0" shapeId="0" xr:uid="{E8148DF3-3170-405E-A022-9D89C2CC72E5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Esto, junto con los dividendos pagados, es el CF anual para el accionista.</t>
        </r>
      </text>
    </comment>
    <comment ref="D42" authorId="0" shapeId="0" xr:uid="{1127D38D-DFD3-4AD7-A2BD-17E0264FD3A6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Este CF debe ser exactamente igual al calculado en la línea 48.</t>
        </r>
      </text>
    </comment>
    <comment ref="B49" authorId="0" shapeId="0" xr:uid="{EAB66E0F-87F1-453E-A9BC-34F4CD771B48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Es la rentabilidad que obtiene el accionista sobre su patrimonio invertido.
Procede de la rentabilidad que generan los activos y la que aporta la financiación barata.
</t>
        </r>
      </text>
    </comment>
    <comment ref="B54" authorId="0" shapeId="0" xr:uid="{B0B71523-84C7-4920-86CC-DFA1D63AA072}">
      <text>
        <r>
          <rPr>
            <b/>
            <sz val="9"/>
            <color indexed="81"/>
            <rFont val="Tahoma"/>
            <family val="2"/>
          </rPr>
          <t xml:space="preserve">Martínez Abascal , Eduardo:
</t>
        </r>
        <r>
          <rPr>
            <sz val="9"/>
            <color indexed="81"/>
            <rFont val="Tahoma"/>
            <family val="2"/>
          </rPr>
          <t>FCF o CF producido por los activos: EBIT (1-t) + Cambio en AN. Este es el CF que produciría el activo, asumiendo que no hay deuda.
El FCF = ECF cuando no hay deuda en el balance.</t>
        </r>
      </text>
    </comment>
    <comment ref="D64" authorId="0" shapeId="0" xr:uid="{A39B3191-E5F2-43EB-A04C-9D4AC3B57C45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Cambiar el precio en el PyG y ver la TIR para el accionista. Las otras variables de riesgo NO cambian.
HACER LO MISMO para las demás variables de riesgo.</t>
        </r>
      </text>
    </comment>
    <comment ref="F64" authorId="0" shapeId="0" xr:uid="{77E718D2-B816-42AB-A6DF-A71723B2AB04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Cambio en la TIR del mejor al peor escenario. Cuanto mayor sea el rango, mayor será el riesgo.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Martínez Abascal , Eduardo</author>
  </authors>
  <commentList>
    <comment ref="B8" authorId="0" shapeId="0" xr:uid="{A7D2E4D1-C5AB-4327-8FC8-A6D29C8BF24E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Tipo de interés x deuda total del año anterior.</t>
        </r>
      </text>
    </comment>
    <comment ref="J8" authorId="0" shapeId="0" xr:uid="{8DC72782-26EB-4CF3-B8E7-4C6AE43D311C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Tipo de interés x deuda total del año en curso.
Asumimos que los gastos financieros son iguales en los tres años. </t>
        </r>
      </text>
    </comment>
    <comment ref="H14" authorId="0" shapeId="0" xr:uid="{88144989-01AF-4A95-BC8B-4B0CE37098F8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En el año 3, escribir 0. Asumimos que se venden las NOF (se cobran) a su valor contable. </t>
        </r>
      </text>
    </comment>
    <comment ref="H15" authorId="0" shapeId="0" xr:uid="{8577914A-C428-494E-BD69-09AD074D0DA0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En el año 3, escribir 0. Asumimos que se vende el AF NOF a su valor contable. </t>
        </r>
      </text>
    </comment>
    <comment ref="C18" authorId="0" shapeId="0" xr:uid="{523802F6-D421-4B36-BDAC-6AD567987D68}">
      <text>
        <r>
          <rPr>
            <b/>
            <sz val="9"/>
            <color indexed="81"/>
            <rFont val="Tahoma"/>
            <family val="2"/>
          </rPr>
          <t xml:space="preserve">Martínez Abascal , Eduardo:
</t>
        </r>
        <r>
          <rPr>
            <sz val="9"/>
            <color indexed="81"/>
            <rFont val="Tahoma"/>
            <family val="2"/>
          </rPr>
          <t>Línea de crédito (deuda a corto plazo). Supuesto: % de NFO financiado por la línea de crédito.
Para el caso 1 (sin financiamiento de deuda) escribir 0. Para el caso 3, escribir 80%</t>
        </r>
      </text>
    </comment>
    <comment ref="C19" authorId="0" shapeId="0" xr:uid="{0AECBA0A-4475-4AEF-A59A-629DF152E5FA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Años de amortización del préstamo, si lo hubiera.
Si es un préstamo "bullet" (pagado en su totalidad al final), escribir aquí 10,000 años.</t>
        </r>
      </text>
    </comment>
    <comment ref="H19" authorId="0" shapeId="0" xr:uid="{A511C81F-D528-48E6-A6DD-76BC8C1E9F77}">
      <text>
        <r>
          <rPr>
            <b/>
            <sz val="9"/>
            <color indexed="81"/>
            <rFont val="Tahoma"/>
            <charset val="1"/>
          </rPr>
          <t>Martínez Abascal , Eduardo:</t>
        </r>
        <r>
          <rPr>
            <sz val="9"/>
            <color indexed="81"/>
            <rFont val="Tahoma"/>
            <charset val="1"/>
          </rPr>
          <t xml:space="preserve">
Asumimos el préstamo totalmente pagado al final del año 3.</t>
        </r>
      </text>
    </comment>
    <comment ref="E21" authorId="0" shapeId="0" xr:uid="{96F3E855-1E77-46BA-AF14-9866D74938EF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El capital propio que invertimos (equity) es la diferencia entre el AN y la deuda que conseguimos.</t>
        </r>
      </text>
    </comment>
    <comment ref="B35" authorId="0" shapeId="0" xr:uid="{18163C6C-E298-404D-8770-451E397F3181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No tenemos AF. Solo NOF. Usar línea 14
</t>
        </r>
      </text>
    </comment>
    <comment ref="B36" authorId="0" shapeId="0" xr:uid="{365FD251-DFD2-4EE1-8B1D-610BAB81AB67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No tenemos Préstamo, solo línea de crédito. Usar línea 18. </t>
        </r>
      </text>
    </comment>
    <comment ref="B37" authorId="0" shapeId="0" xr:uid="{FF6F71C1-EA98-4029-B0EA-F08D7BC544BC}">
      <text>
        <r>
          <rPr>
            <b/>
            <sz val="9"/>
            <color indexed="81"/>
            <rFont val="Tahoma"/>
            <family val="2"/>
          </rPr>
          <t>Martínez Abascal , Eduardo:</t>
        </r>
        <r>
          <rPr>
            <sz val="9"/>
            <color indexed="81"/>
            <rFont val="Tahoma"/>
            <family val="2"/>
          </rPr>
          <t xml:space="preserve">
Celda J11. </t>
        </r>
      </text>
    </comment>
  </commentList>
</comments>
</file>

<file path=xl/sharedStrings.xml><?xml version="1.0" encoding="utf-8"?>
<sst xmlns="http://schemas.openxmlformats.org/spreadsheetml/2006/main" count="607" uniqueCount="137">
  <si>
    <t>EBITDA</t>
  </si>
  <si>
    <t>EBIT</t>
  </si>
  <si>
    <t>FCF</t>
  </si>
  <si>
    <t>EBIT x (1-t)</t>
  </si>
  <si>
    <t>Base</t>
  </si>
  <si>
    <t>IRR  =</t>
  </si>
  <si>
    <t xml:space="preserve">P&amp;L </t>
  </si>
  <si>
    <t>Capex</t>
  </si>
  <si>
    <t>TIR</t>
  </si>
  <si>
    <t>na</t>
  </si>
  <si>
    <t>Hipótesis</t>
  </si>
  <si>
    <t>Número de piezas</t>
  </si>
  <si>
    <t>Precio de venta por unidad en euros</t>
  </si>
  <si>
    <t>Coste por unidad en euros</t>
  </si>
  <si>
    <t>Inflación esperada</t>
  </si>
  <si>
    <t>Ventas</t>
  </si>
  <si>
    <t>Coste de las ventas</t>
  </si>
  <si>
    <t>Margen Bruto</t>
  </si>
  <si>
    <t>Gastos generales</t>
  </si>
  <si>
    <t>Amortización</t>
  </si>
  <si>
    <t>Intereses</t>
  </si>
  <si>
    <t>Benef antes de impuestos</t>
  </si>
  <si>
    <t>Beneficio neto</t>
  </si>
  <si>
    <t>Promedio</t>
  </si>
  <si>
    <t>EBITDA  / Inversión inicial</t>
  </si>
  <si>
    <t>RONA (EBIT / AN)</t>
  </si>
  <si>
    <t>Balance resumido</t>
  </si>
  <si>
    <t>AF neto</t>
  </si>
  <si>
    <t>AN activo  neto</t>
  </si>
  <si>
    <t>Caja en el balance (+ o -)</t>
  </si>
  <si>
    <t>TIR  =</t>
  </si>
  <si>
    <t>VAN =</t>
  </si>
  <si>
    <t>Variación de NOF</t>
  </si>
  <si>
    <t>Variación de AN</t>
  </si>
  <si>
    <t>Variación de Deuda</t>
  </si>
  <si>
    <t>CF accionista</t>
  </si>
  <si>
    <t>Clientes</t>
  </si>
  <si>
    <t>Proveedores</t>
  </si>
  <si>
    <t>Casos 1 y 2. Rentabilidad y riesgo de un proyecto. RESUELTO</t>
  </si>
  <si>
    <t>Hipótesis en verde y negrita. Ver notas explicativas dentro de cada celda.</t>
  </si>
  <si>
    <t>PyG Hipótesis</t>
  </si>
  <si>
    <t>PyG (€ ’000)</t>
  </si>
  <si>
    <t>Impuestos</t>
  </si>
  <si>
    <t>Dividendos pagados</t>
  </si>
  <si>
    <t>ROA (Beneficio / AN)</t>
  </si>
  <si>
    <t>ROE (Benef / Equity)</t>
  </si>
  <si>
    <t>NOF</t>
  </si>
  <si>
    <t>x Ventas</t>
  </si>
  <si>
    <t>Línea de crédito D-Corto</t>
  </si>
  <si>
    <t>Préstamos, D-Largo</t>
  </si>
  <si>
    <t>Financiación</t>
  </si>
  <si>
    <t>x NOF</t>
  </si>
  <si>
    <t>años</t>
  </si>
  <si>
    <t>CF para el accionista o ECF</t>
  </si>
  <si>
    <t>Suma de CF</t>
  </si>
  <si>
    <t>CASO 2</t>
  </si>
  <si>
    <t>Riesgos. Análisis de sensibilidad</t>
  </si>
  <si>
    <t>Escenarios</t>
  </si>
  <si>
    <t>Peor</t>
  </si>
  <si>
    <t>Mejor</t>
  </si>
  <si>
    <t>Rango</t>
  </si>
  <si>
    <t>Precio</t>
  </si>
  <si>
    <t>CASO 3</t>
  </si>
  <si>
    <t>CASO 5</t>
  </si>
  <si>
    <t>TIR y nivel de Deuda</t>
  </si>
  <si>
    <t>TIR accionista</t>
  </si>
  <si>
    <t>Riesgo Mayor</t>
  </si>
  <si>
    <t>Riesgo Total</t>
  </si>
  <si>
    <t>Deuda</t>
  </si>
  <si>
    <t>Aumento</t>
  </si>
  <si>
    <t>Aumento anual de caja</t>
  </si>
  <si>
    <t>ECF = Aumento de caja + dividendos pagados</t>
  </si>
  <si>
    <t>Coste de la máquina AF</t>
  </si>
  <si>
    <t>Tamaño de NOF</t>
  </si>
  <si>
    <t>Máquina antigua CF (caso 5)</t>
  </si>
  <si>
    <t>Máquina nueva sin deuda (caso 1)</t>
  </si>
  <si>
    <t>Máquina nueva con deuda (caso 3)</t>
  </si>
  <si>
    <t>Caso 3. Proyecto con deuda. RESUELTO</t>
  </si>
  <si>
    <t>Caso 4. Proyecto con inflación. RESUELTO</t>
  </si>
  <si>
    <t>5b</t>
  </si>
  <si>
    <t>Compra</t>
  </si>
  <si>
    <t>Renting</t>
  </si>
  <si>
    <t xml:space="preserve">Beneficio </t>
  </si>
  <si>
    <t>Amortización o pago renting</t>
  </si>
  <si>
    <t>Balance con Compra</t>
  </si>
  <si>
    <t>AF (máquina)</t>
  </si>
  <si>
    <t>Caja generada CF</t>
  </si>
  <si>
    <t>CF accionista. Compra</t>
  </si>
  <si>
    <t>CF accionista (Compra)</t>
  </si>
  <si>
    <t xml:space="preserve">Rentabilidad requerida (K) = </t>
  </si>
  <si>
    <t>TIR =</t>
  </si>
  <si>
    <t>Beneficio neto (con compra)</t>
  </si>
  <si>
    <t>Beneficio, con renting</t>
  </si>
  <si>
    <t>CF accionista (Renting)</t>
  </si>
  <si>
    <t>Cambios en línea de crédito</t>
  </si>
  <si>
    <t>60M€ o 20% del AF</t>
  </si>
  <si>
    <t>120M€ o 40% del AF</t>
  </si>
  <si>
    <t>180M€ o 60% del AF</t>
  </si>
  <si>
    <t>240M€ o 80% del AF</t>
  </si>
  <si>
    <t>Años</t>
  </si>
  <si>
    <t>Hipótesis de NOF</t>
  </si>
  <si>
    <t xml:space="preserve">Existencias </t>
  </si>
  <si>
    <t xml:space="preserve">NOF COMO % VENTAS </t>
  </si>
  <si>
    <t>D, Deuda total</t>
  </si>
  <si>
    <t>Caso 5. Comparación de dos proyectos. RESUELTO</t>
  </si>
  <si>
    <t>E, Equity o Patrimonio</t>
  </si>
  <si>
    <t>Caso 6. Proyecto de costes. ¿Compra o Renting? RESUELTO</t>
  </si>
  <si>
    <t>CF accionista. Renting</t>
  </si>
  <si>
    <t>New machine, no debt</t>
  </si>
  <si>
    <t>New machine with debt</t>
  </si>
  <si>
    <t>New machine with inflation, no debt</t>
  </si>
  <si>
    <t>4b</t>
  </si>
  <si>
    <t>New machine with inflation and debt</t>
  </si>
  <si>
    <t xml:space="preserve">Old machine, with 0 debt </t>
  </si>
  <si>
    <t>Old machine, with debt</t>
  </si>
  <si>
    <t>Renting vs Buy</t>
  </si>
  <si>
    <t>3b</t>
  </si>
  <si>
    <t>Risks Worst</t>
  </si>
  <si>
    <t>Risks Best</t>
  </si>
  <si>
    <t>New machine with debt, Worst case</t>
  </si>
  <si>
    <t>3c</t>
  </si>
  <si>
    <t>New machine with debt, Best case</t>
  </si>
  <si>
    <t>Caso 7. Comparar Proyectos. RESUELTO</t>
  </si>
  <si>
    <t>Caso</t>
  </si>
  <si>
    <t>Máquina nueva, sin deuda</t>
  </si>
  <si>
    <t>Maquina nueva con deuda</t>
  </si>
  <si>
    <t>Máquina nueva con inflación, sin deuda.</t>
  </si>
  <si>
    <t>Nueva máquina con inflación y deuda</t>
  </si>
  <si>
    <t>Maquina vieja, con deuda</t>
  </si>
  <si>
    <t>Riesgos. Escenario peor</t>
  </si>
  <si>
    <t>Riesgos. Escenario mejor</t>
  </si>
  <si>
    <t>Máquina nueva con deuda. Peor escenario</t>
  </si>
  <si>
    <t>Maquina nueva con deuda. Mejor escenario</t>
  </si>
  <si>
    <t>Maquina vieja, con 0 deuda</t>
  </si>
  <si>
    <t>Renting vs Comprar</t>
  </si>
  <si>
    <t>Caso 6. Proyecto de costes. ¿Compra o Renting? HACER</t>
  </si>
  <si>
    <t>PLANTILLA PARA LOS CASOS 1  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</si>
</sst>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_);[Red]\(&quot;$&quot;#,##0\)"/>
    <numFmt numFmtId="165" formatCode="#,##0.0"/>
    <numFmt numFmtId="166" formatCode="0.0%"/>
    <numFmt numFmtId="167" formatCode="[$€-2]\ #,##0"/>
  </numFmts>
  <fonts count="1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000000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9"/>
      <color rgb="FF00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/>
    <xf numFmtId="1" fontId="4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center"/>
    </xf>
    <xf numFmtId="9" fontId="4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9" fontId="4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4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indent="1"/>
    </xf>
    <xf numFmtId="0" fontId="3" fillId="0" borderId="1" xfId="0" applyFont="1" applyBorder="1" applyAlignment="1">
      <alignment horizontal="right" indent="1"/>
    </xf>
    <xf numFmtId="1" fontId="3" fillId="0" borderId="1" xfId="0" applyNumberFormat="1" applyFont="1" applyBorder="1" applyAlignment="1">
      <alignment horizontal="right" indent="1"/>
    </xf>
    <xf numFmtId="1" fontId="3" fillId="0" borderId="0" xfId="0" applyNumberFormat="1" applyFont="1" applyAlignment="1">
      <alignment horizontal="right" indent="1"/>
    </xf>
    <xf numFmtId="1" fontId="3" fillId="0" borderId="1" xfId="0" applyNumberFormat="1" applyFont="1" applyBorder="1" applyAlignment="1">
      <alignment horizontal="right"/>
    </xf>
    <xf numFmtId="0" fontId="2" fillId="0" borderId="0" xfId="0" quotePrefix="1" applyFont="1" applyAlignment="1">
      <alignment horizontal="center"/>
    </xf>
    <xf numFmtId="167" fontId="4" fillId="3" borderId="0" xfId="0" applyNumberFormat="1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1" xfId="0" quotePrefix="1" applyFont="1" applyFill="1" applyBorder="1" applyAlignment="1">
      <alignment horizontal="left" vertical="center"/>
    </xf>
    <xf numFmtId="3" fontId="4" fillId="4" borderId="0" xfId="0" applyNumberFormat="1" applyFont="1" applyFill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0" xfId="0" quotePrefix="1" applyNumberFormat="1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9" fontId="4" fillId="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quotePrefix="1" applyFont="1" applyAlignment="1">
      <alignment horizontal="left" vertical="center"/>
    </xf>
    <xf numFmtId="9" fontId="3" fillId="0" borderId="0" xfId="1" applyFont="1" applyAlignment="1">
      <alignment vertical="center"/>
    </xf>
    <xf numFmtId="1" fontId="3" fillId="0" borderId="1" xfId="0" applyNumberFormat="1" applyFont="1" applyBorder="1" applyAlignment="1">
      <alignment vertical="center"/>
    </xf>
    <xf numFmtId="166" fontId="3" fillId="0" borderId="0" xfId="1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9" fontId="5" fillId="0" borderId="0" xfId="1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166" fontId="3" fillId="0" borderId="0" xfId="1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6" fontId="4" fillId="3" borderId="0" xfId="0" applyNumberFormat="1" applyFont="1" applyFill="1" applyAlignment="1">
      <alignment horizontal="left" vertical="center"/>
    </xf>
    <xf numFmtId="166" fontId="4" fillId="0" borderId="0" xfId="0" applyNumberFormat="1" applyFont="1" applyAlignment="1">
      <alignment horizontal="center" vertical="center"/>
    </xf>
    <xf numFmtId="9" fontId="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6" fontId="4" fillId="0" borderId="0" xfId="1" applyNumberFormat="1" applyFont="1" applyAlignment="1">
      <alignment horizontal="center" vertical="center"/>
    </xf>
    <xf numFmtId="166" fontId="4" fillId="0" borderId="0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3" fontId="4" fillId="4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9" fontId="4" fillId="0" borderId="0" xfId="0" applyNumberFormat="1" applyFont="1" applyAlignment="1">
      <alignment horizontal="left" vertical="center"/>
    </xf>
    <xf numFmtId="167" fontId="4" fillId="0" borderId="0" xfId="0" applyNumberFormat="1" applyFont="1" applyAlignment="1">
      <alignment horizontal="center" vertical="center"/>
    </xf>
    <xf numFmtId="0" fontId="8" fillId="0" borderId="0" xfId="0" applyFont="1"/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vertical="center"/>
    </xf>
    <xf numFmtId="9" fontId="4" fillId="0" borderId="0" xfId="3" applyFont="1" applyFill="1" applyBorder="1" applyAlignment="1">
      <alignment horizontal="right"/>
    </xf>
    <xf numFmtId="0" fontId="3" fillId="6" borderId="0" xfId="2" applyFont="1" applyFill="1"/>
    <xf numFmtId="0" fontId="10" fillId="6" borderId="0" xfId="2" applyFont="1" applyFill="1"/>
    <xf numFmtId="0" fontId="10" fillId="7" borderId="4" xfId="2" applyFont="1" applyFill="1" applyBorder="1" applyAlignment="1">
      <alignment vertical="center"/>
    </xf>
    <xf numFmtId="0" fontId="3" fillId="7" borderId="2" xfId="2" applyFont="1" applyFill="1" applyBorder="1" applyAlignment="1">
      <alignment vertical="center"/>
    </xf>
    <xf numFmtId="9" fontId="4" fillId="7" borderId="5" xfId="4" applyFont="1" applyFill="1" applyBorder="1" applyAlignment="1">
      <alignment horizontal="right" vertical="center"/>
    </xf>
    <xf numFmtId="3" fontId="4" fillId="0" borderId="0" xfId="2" applyNumberFormat="1" applyFont="1" applyAlignment="1">
      <alignment horizontal="center"/>
    </xf>
    <xf numFmtId="0" fontId="4" fillId="7" borderId="6" xfId="2" applyFont="1" applyFill="1" applyBorder="1" applyAlignment="1">
      <alignment horizontal="center" vertical="center"/>
    </xf>
    <xf numFmtId="0" fontId="4" fillId="7" borderId="0" xfId="2" applyFont="1" applyFill="1" applyAlignment="1">
      <alignment horizontal="center" vertical="center"/>
    </xf>
    <xf numFmtId="0" fontId="4" fillId="7" borderId="7" xfId="2" applyFont="1" applyFill="1" applyBorder="1" applyAlignment="1">
      <alignment horizontal="center" vertical="center"/>
    </xf>
    <xf numFmtId="0" fontId="4" fillId="7" borderId="8" xfId="2" applyFont="1" applyFill="1" applyBorder="1" applyAlignment="1">
      <alignment horizontal="center" vertical="center"/>
    </xf>
    <xf numFmtId="0" fontId="4" fillId="6" borderId="4" xfId="2" applyFont="1" applyFill="1" applyBorder="1" applyAlignment="1">
      <alignment vertical="center"/>
    </xf>
    <xf numFmtId="9" fontId="3" fillId="6" borderId="0" xfId="2" applyNumberFormat="1" applyFont="1" applyFill="1" applyAlignment="1">
      <alignment horizontal="right" vertical="center"/>
    </xf>
    <xf numFmtId="0" fontId="3" fillId="6" borderId="11" xfId="2" applyFont="1" applyFill="1" applyBorder="1" applyAlignment="1">
      <alignment horizontal="left" vertical="center"/>
    </xf>
    <xf numFmtId="9" fontId="4" fillId="7" borderId="0" xfId="2" applyNumberFormat="1" applyFont="1" applyFill="1" applyAlignment="1">
      <alignment horizontal="center" vertical="center"/>
    </xf>
    <xf numFmtId="9" fontId="3" fillId="7" borderId="0" xfId="2" applyNumberFormat="1" applyFont="1" applyFill="1" applyAlignment="1">
      <alignment horizontal="center" vertical="center"/>
    </xf>
    <xf numFmtId="9" fontId="3" fillId="6" borderId="1" xfId="2" applyNumberFormat="1" applyFont="1" applyFill="1" applyBorder="1" applyAlignment="1">
      <alignment horizontal="center" vertical="center"/>
    </xf>
    <xf numFmtId="0" fontId="10" fillId="6" borderId="0" xfId="2" applyFont="1" applyFill="1" applyAlignment="1">
      <alignment vertical="center"/>
    </xf>
    <xf numFmtId="0" fontId="4" fillId="2" borderId="9" xfId="2" applyFont="1" applyFill="1" applyBorder="1" applyAlignment="1">
      <alignment horizontal="left" vertical="center" indent="1"/>
    </xf>
    <xf numFmtId="0" fontId="4" fillId="6" borderId="5" xfId="2" applyFont="1" applyFill="1" applyBorder="1" applyAlignment="1">
      <alignment horizontal="center" vertical="center"/>
    </xf>
    <xf numFmtId="9" fontId="3" fillId="6" borderId="6" xfId="2" applyNumberFormat="1" applyFont="1" applyFill="1" applyBorder="1" applyAlignment="1">
      <alignment horizontal="left" vertical="center" indent="1"/>
    </xf>
    <xf numFmtId="9" fontId="3" fillId="6" borderId="11" xfId="2" applyNumberFormat="1" applyFont="1" applyFill="1" applyBorder="1" applyAlignment="1">
      <alignment horizontal="left" vertical="center" indent="1"/>
    </xf>
    <xf numFmtId="0" fontId="11" fillId="0" borderId="9" xfId="0" applyFont="1" applyBorder="1"/>
    <xf numFmtId="0" fontId="4" fillId="6" borderId="2" xfId="2" applyFont="1" applyFill="1" applyBorder="1" applyAlignment="1">
      <alignment horizontal="center" vertical="center"/>
    </xf>
    <xf numFmtId="9" fontId="3" fillId="6" borderId="12" xfId="2" applyNumberFormat="1" applyFont="1" applyFill="1" applyBorder="1" applyAlignment="1">
      <alignment horizontal="center" vertical="center"/>
    </xf>
    <xf numFmtId="9" fontId="4" fillId="6" borderId="2" xfId="2" applyNumberFormat="1" applyFont="1" applyFill="1" applyBorder="1" applyAlignment="1">
      <alignment horizontal="center" vertical="center"/>
    </xf>
    <xf numFmtId="9" fontId="4" fillId="6" borderId="5" xfId="2" applyNumberFormat="1" applyFont="1" applyFill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9" fontId="4" fillId="5" borderId="0" xfId="2" applyNumberFormat="1" applyFont="1" applyFill="1" applyAlignment="1">
      <alignment horizontal="center" vertical="center"/>
    </xf>
    <xf numFmtId="0" fontId="10" fillId="0" borderId="0" xfId="2" applyFont="1"/>
    <xf numFmtId="0" fontId="10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center" indent="1"/>
    </xf>
    <xf numFmtId="0" fontId="3" fillId="0" borderId="0" xfId="2" applyFont="1" applyAlignment="1">
      <alignment vertical="center"/>
    </xf>
    <xf numFmtId="9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9" fontId="3" fillId="0" borderId="0" xfId="2" applyNumberFormat="1" applyFont="1" applyAlignment="1">
      <alignment vertical="center"/>
    </xf>
    <xf numFmtId="0" fontId="4" fillId="7" borderId="2" xfId="2" applyFont="1" applyFill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9" fontId="3" fillId="6" borderId="4" xfId="2" applyNumberFormat="1" applyFont="1" applyFill="1" applyBorder="1" applyAlignment="1">
      <alignment horizontal="left" vertical="center" indent="1"/>
    </xf>
    <xf numFmtId="0" fontId="4" fillId="2" borderId="9" xfId="2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9" fontId="3" fillId="0" borderId="14" xfId="0" applyNumberFormat="1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9" fontId="3" fillId="6" borderId="13" xfId="2" applyNumberFormat="1" applyFont="1" applyFill="1" applyBorder="1" applyAlignment="1">
      <alignment horizontal="center" vertical="center"/>
    </xf>
    <xf numFmtId="9" fontId="3" fillId="6" borderId="14" xfId="2" applyNumberFormat="1" applyFont="1" applyFill="1" applyBorder="1" applyAlignment="1">
      <alignment horizontal="center" vertical="center"/>
    </xf>
    <xf numFmtId="9" fontId="3" fillId="6" borderId="15" xfId="2" applyNumberFormat="1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3" fontId="9" fillId="0" borderId="0" xfId="0" quotePrefix="1" applyNumberFormat="1" applyFont="1" applyAlignment="1">
      <alignment horizontal="center" vertical="center"/>
    </xf>
    <xf numFmtId="3" fontId="9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left" vertical="center"/>
    </xf>
    <xf numFmtId="9" fontId="5" fillId="0" borderId="0" xfId="1" applyFont="1" applyAlignment="1">
      <alignment horizontal="center" vertical="center"/>
    </xf>
    <xf numFmtId="0" fontId="4" fillId="2" borderId="1" xfId="2" applyFont="1" applyFill="1" applyBorder="1" applyAlignment="1">
      <alignment vertical="center"/>
    </xf>
    <xf numFmtId="0" fontId="3" fillId="2" borderId="1" xfId="2" applyFont="1" applyFill="1" applyBorder="1" applyAlignment="1">
      <alignment horizontal="right" vertical="center"/>
    </xf>
    <xf numFmtId="0" fontId="3" fillId="2" borderId="1" xfId="2" applyFont="1" applyFill="1" applyBorder="1"/>
    <xf numFmtId="9" fontId="4" fillId="2" borderId="1" xfId="3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right"/>
    </xf>
    <xf numFmtId="0" fontId="4" fillId="4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4" fillId="4" borderId="0" xfId="0" applyFont="1" applyFill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3" fillId="0" borderId="0" xfId="0" applyFont="1" applyAlignment="1">
      <alignment horizontal="left" indent="1"/>
    </xf>
    <xf numFmtId="167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right"/>
    </xf>
    <xf numFmtId="9" fontId="4" fillId="3" borderId="0" xfId="1" applyFont="1" applyFill="1" applyAlignment="1">
      <alignment horizontal="left"/>
    </xf>
    <xf numFmtId="3" fontId="4" fillId="4" borderId="0" xfId="0" applyNumberFormat="1" applyFont="1" applyFill="1" applyAlignment="1">
      <alignment horizontal="right" vertical="center"/>
    </xf>
    <xf numFmtId="0" fontId="2" fillId="0" borderId="0" xfId="2" applyFont="1" applyAlignment="1">
      <alignment horizontal="center"/>
    </xf>
    <xf numFmtId="3" fontId="5" fillId="0" borderId="0" xfId="2" applyNumberFormat="1" applyFont="1" applyAlignment="1">
      <alignment horizontal="center"/>
    </xf>
    <xf numFmtId="9" fontId="4" fillId="3" borderId="0" xfId="0" applyNumberFormat="1" applyFont="1" applyFill="1" applyAlignment="1">
      <alignment horizontal="left" vertical="center"/>
    </xf>
    <xf numFmtId="3" fontId="3" fillId="0" borderId="1" xfId="0" applyNumberFormat="1" applyFont="1" applyBorder="1" applyAlignment="1">
      <alignment horizontal="right" vertical="center"/>
    </xf>
    <xf numFmtId="9" fontId="4" fillId="0" borderId="14" xfId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9" fontId="4" fillId="0" borderId="15" xfId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1" fontId="3" fillId="0" borderId="6" xfId="0" applyNumberFormat="1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1" fillId="7" borderId="9" xfId="0" applyFont="1" applyFill="1" applyBorder="1" applyAlignment="1">
      <alignment vertical="center"/>
    </xf>
    <xf numFmtId="0" fontId="2" fillId="0" borderId="0" xfId="2" applyFont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</cellXfs>
  <cellStyles count="5">
    <cellStyle name="Normal" xfId="0" builtinId="0"/>
    <cellStyle name="Normal 2" xfId="2" xr:uid="{3FE7A329-E2D2-4E5A-8FA2-4A057BC3D21D}"/>
    <cellStyle name="Percent" xfId="1" builtinId="5"/>
    <cellStyle name="Porcentual 2" xfId="3" xr:uid="{2935BDDC-6670-4B9F-AD38-B4EC84ED57A1}"/>
    <cellStyle name="Porcentual 2 2" xfId="4" xr:uid="{B6D27387-E877-462F-BB6F-BB821DFB29B7}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F58F8-FF5B-4A73-AB75-814313A29639}">
  <dimension ref="A1:Q84"/>
  <sheetViews>
    <sheetView tabSelected="1" view="pageBreakPreview" zoomScaleNormal="130" zoomScaleSheetLayoutView="100" workbookViewId="0">
      <selection activeCell="B1" sqref="B1"/>
    </sheetView>
  </sheetViews>
  <sheetFormatPr defaultColWidth="11.453125" defaultRowHeight="12.5" customHeight="1" x14ac:dyDescent="0.25"/>
  <cols>
    <col min="1" max="1" width="2.453125" style="25" customWidth="1"/>
    <col min="2" max="2" width="19.90625" style="26" customWidth="1"/>
    <col min="3" max="3" width="8.1796875" style="26" customWidth="1"/>
    <col min="4" max="4" width="7.08984375" style="26" customWidth="1"/>
    <col min="5" max="8" width="7.90625" style="26" customWidth="1"/>
    <col min="9" max="9" width="11" style="25" customWidth="1"/>
    <col min="10" max="16" width="7.7265625" style="26" customWidth="1"/>
    <col min="17" max="16384" width="11.453125" style="26"/>
  </cols>
  <sheetData>
    <row r="1" spans="1:17" ht="21.5" customHeight="1" x14ac:dyDescent="0.25">
      <c r="E1" s="162" t="s">
        <v>136</v>
      </c>
    </row>
    <row r="2" spans="1:17" ht="12.5" customHeight="1" x14ac:dyDescent="0.25">
      <c r="B2" s="28" t="s">
        <v>39</v>
      </c>
      <c r="E2" s="27"/>
    </row>
    <row r="3" spans="1:17" ht="12.5" customHeight="1" x14ac:dyDescent="0.25">
      <c r="Q3" s="25"/>
    </row>
    <row r="4" spans="1:17" ht="12.5" customHeight="1" x14ac:dyDescent="0.25">
      <c r="B4" s="29" t="s">
        <v>40</v>
      </c>
      <c r="C4" s="130" t="s">
        <v>10</v>
      </c>
      <c r="F4" s="37">
        <v>1</v>
      </c>
      <c r="G4" s="37">
        <v>2</v>
      </c>
      <c r="H4" s="37">
        <v>3</v>
      </c>
      <c r="I4" s="53"/>
      <c r="Q4" s="25"/>
    </row>
    <row r="5" spans="1:17" ht="12.5" customHeight="1" x14ac:dyDescent="0.25">
      <c r="B5" s="26" t="s">
        <v>11</v>
      </c>
      <c r="C5" s="30">
        <v>60000</v>
      </c>
      <c r="F5" s="31">
        <f>C5</f>
        <v>60000</v>
      </c>
      <c r="G5" s="31">
        <f>F5</f>
        <v>60000</v>
      </c>
      <c r="H5" s="31">
        <f>G5</f>
        <v>60000</v>
      </c>
      <c r="I5" s="32"/>
      <c r="Q5" s="25"/>
    </row>
    <row r="6" spans="1:17" ht="12.5" customHeight="1" x14ac:dyDescent="0.25">
      <c r="B6" s="26" t="s">
        <v>12</v>
      </c>
      <c r="C6" s="30">
        <v>10</v>
      </c>
      <c r="F6" s="31">
        <f>C6</f>
        <v>10</v>
      </c>
      <c r="G6" s="31">
        <f>F6*(1+$C$8)</f>
        <v>10</v>
      </c>
      <c r="H6" s="31">
        <f>G6*(1+$C$8)</f>
        <v>10</v>
      </c>
      <c r="I6" s="31"/>
      <c r="Q6" s="25"/>
    </row>
    <row r="7" spans="1:17" ht="12.5" customHeight="1" x14ac:dyDescent="0.25">
      <c r="B7" s="26" t="s">
        <v>13</v>
      </c>
      <c r="C7" s="33">
        <v>8</v>
      </c>
      <c r="F7" s="26">
        <f>C7</f>
        <v>8</v>
      </c>
      <c r="G7" s="31">
        <f>F7*(1+$C$8)</f>
        <v>8</v>
      </c>
      <c r="H7" s="31">
        <f>G7*(1+$C$8)</f>
        <v>8</v>
      </c>
      <c r="I7" s="34"/>
    </row>
    <row r="8" spans="1:17" ht="12.5" customHeight="1" x14ac:dyDescent="0.25">
      <c r="B8" s="26" t="s">
        <v>14</v>
      </c>
      <c r="C8" s="35">
        <v>0</v>
      </c>
      <c r="F8" s="28"/>
      <c r="G8" s="34"/>
      <c r="H8" s="34"/>
      <c r="I8" s="34"/>
    </row>
    <row r="9" spans="1:17" ht="12.5" customHeight="1" x14ac:dyDescent="0.25">
      <c r="I9" s="26"/>
    </row>
    <row r="10" spans="1:17" ht="12.5" customHeight="1" x14ac:dyDescent="0.25">
      <c r="A10" s="36"/>
      <c r="B10" s="37" t="s">
        <v>41</v>
      </c>
      <c r="C10" s="28"/>
      <c r="F10" s="37">
        <v>1</v>
      </c>
      <c r="G10" s="37">
        <v>2</v>
      </c>
      <c r="H10" s="37">
        <v>3</v>
      </c>
      <c r="I10" s="28"/>
    </row>
    <row r="11" spans="1:17" ht="12.5" customHeight="1" x14ac:dyDescent="0.25">
      <c r="B11" s="26" t="s">
        <v>15</v>
      </c>
      <c r="C11" s="31"/>
      <c r="F11" s="31"/>
      <c r="G11" s="31"/>
      <c r="H11" s="31"/>
      <c r="I11" s="32"/>
    </row>
    <row r="12" spans="1:17" ht="12.5" customHeight="1" x14ac:dyDescent="0.35">
      <c r="B12" s="26" t="s">
        <v>16</v>
      </c>
      <c r="F12" s="38"/>
      <c r="G12" s="38"/>
      <c r="H12" s="38"/>
      <c r="I12" s="31"/>
      <c r="K12" s="118"/>
    </row>
    <row r="13" spans="1:17" ht="12.5" customHeight="1" x14ac:dyDescent="0.25">
      <c r="B13" s="26" t="s">
        <v>17</v>
      </c>
      <c r="C13" s="31"/>
      <c r="F13" s="31"/>
      <c r="G13" s="31"/>
      <c r="H13" s="31"/>
      <c r="I13" s="31"/>
    </row>
    <row r="14" spans="1:17" ht="12.5" customHeight="1" x14ac:dyDescent="0.25">
      <c r="B14" s="26" t="s">
        <v>18</v>
      </c>
      <c r="C14" s="33">
        <v>20</v>
      </c>
      <c r="F14" s="39">
        <f>C14</f>
        <v>20</v>
      </c>
      <c r="G14" s="39">
        <f>F14*(1+$C8)</f>
        <v>20</v>
      </c>
      <c r="H14" s="42">
        <f>G14*(1+$C8)</f>
        <v>20</v>
      </c>
      <c r="I14" s="28"/>
    </row>
    <row r="15" spans="1:17" ht="12.5" customHeight="1" x14ac:dyDescent="0.25">
      <c r="B15" s="40" t="s">
        <v>0</v>
      </c>
      <c r="C15" s="54"/>
      <c r="F15" s="48">
        <f>F13-F14</f>
        <v>-20</v>
      </c>
      <c r="G15" s="48">
        <f>G13-G14</f>
        <v>-20</v>
      </c>
      <c r="H15" s="48">
        <f>H13-H14</f>
        <v>-20</v>
      </c>
      <c r="I15" s="31"/>
      <c r="J15" s="41"/>
    </row>
    <row r="16" spans="1:17" ht="12.5" customHeight="1" x14ac:dyDescent="0.25">
      <c r="B16" s="26" t="s">
        <v>19</v>
      </c>
      <c r="C16" s="33">
        <v>5</v>
      </c>
      <c r="D16" s="26" t="s">
        <v>99</v>
      </c>
      <c r="F16" s="39"/>
      <c r="G16" s="39"/>
      <c r="H16" s="39"/>
      <c r="I16" s="26"/>
      <c r="J16" s="41"/>
    </row>
    <row r="17" spans="1:15" ht="12.5" customHeight="1" x14ac:dyDescent="0.25">
      <c r="B17" s="28" t="s">
        <v>1</v>
      </c>
      <c r="C17" s="25"/>
      <c r="F17" s="31"/>
      <c r="G17" s="31"/>
      <c r="H17" s="31"/>
      <c r="I17" s="31"/>
      <c r="J17" s="41"/>
    </row>
    <row r="18" spans="1:15" ht="12.5" customHeight="1" x14ac:dyDescent="0.25">
      <c r="B18" s="26" t="s">
        <v>20</v>
      </c>
      <c r="C18" s="35">
        <v>0.05</v>
      </c>
      <c r="F18" s="42"/>
      <c r="G18" s="42"/>
      <c r="H18" s="42"/>
      <c r="I18" s="26"/>
      <c r="J18" s="41"/>
    </row>
    <row r="19" spans="1:15" ht="12.5" customHeight="1" x14ac:dyDescent="0.25">
      <c r="B19" s="26" t="s">
        <v>21</v>
      </c>
      <c r="C19" s="54"/>
      <c r="F19" s="31"/>
      <c r="G19" s="31"/>
      <c r="H19" s="31"/>
      <c r="I19" s="31"/>
      <c r="J19" s="41"/>
    </row>
    <row r="20" spans="1:15" ht="12.5" customHeight="1" x14ac:dyDescent="0.25">
      <c r="B20" s="26" t="s">
        <v>42</v>
      </c>
      <c r="C20" s="35">
        <v>0.2</v>
      </c>
      <c r="F20" s="42"/>
      <c r="G20" s="42"/>
      <c r="H20" s="42"/>
      <c r="I20" s="26"/>
      <c r="J20" s="41"/>
    </row>
    <row r="21" spans="1:15" ht="12.5" customHeight="1" x14ac:dyDescent="0.25">
      <c r="B21" s="28" t="s">
        <v>22</v>
      </c>
      <c r="C21" s="52"/>
      <c r="F21" s="31">
        <f>F19-F20</f>
        <v>0</v>
      </c>
      <c r="G21" s="31">
        <f>G19-G20</f>
        <v>0</v>
      </c>
      <c r="H21" s="31">
        <f>H19-H20</f>
        <v>0</v>
      </c>
      <c r="I21" s="31"/>
      <c r="J21" s="43"/>
    </row>
    <row r="22" spans="1:15" ht="12.5" customHeight="1" x14ac:dyDescent="0.25">
      <c r="B22" s="49" t="s">
        <v>43</v>
      </c>
      <c r="C22" s="35">
        <v>0</v>
      </c>
      <c r="E22" s="58"/>
      <c r="F22" s="66">
        <f>$C22*F21</f>
        <v>0</v>
      </c>
      <c r="G22" s="66">
        <f t="shared" ref="G22:H22" si="0">$C22*G21</f>
        <v>0</v>
      </c>
      <c r="H22" s="66">
        <f t="shared" si="0"/>
        <v>0</v>
      </c>
      <c r="I22" s="31"/>
      <c r="J22" s="43"/>
    </row>
    <row r="23" spans="1:15" ht="12.5" customHeight="1" x14ac:dyDescent="0.3">
      <c r="B23" s="28"/>
      <c r="C23" s="28"/>
      <c r="F23" s="31"/>
      <c r="G23" s="31"/>
      <c r="H23" s="31"/>
      <c r="I23" s="145" t="s">
        <v>23</v>
      </c>
      <c r="J23" s="43"/>
    </row>
    <row r="24" spans="1:15" ht="12.5" customHeight="1" x14ac:dyDescent="0.25">
      <c r="B24" s="44" t="s">
        <v>24</v>
      </c>
      <c r="C24" s="44"/>
      <c r="F24" s="45">
        <f>F15/$E$31</f>
        <v>-6.6666666666666666E-2</v>
      </c>
      <c r="G24" s="45">
        <f>G15/$E$31</f>
        <v>-6.6666666666666666E-2</v>
      </c>
      <c r="H24" s="45">
        <f>H15/$E$31</f>
        <v>-6.6666666666666666E-2</v>
      </c>
      <c r="I24" s="124">
        <f>AVERAGE(F24:H24)</f>
        <v>-6.6666666666666666E-2</v>
      </c>
      <c r="J24" s="43"/>
    </row>
    <row r="25" spans="1:15" ht="12.5" customHeight="1" x14ac:dyDescent="0.25">
      <c r="B25" s="44" t="s">
        <v>25</v>
      </c>
      <c r="C25" s="44"/>
      <c r="F25" s="45" t="e">
        <f>F17/E32</f>
        <v>#DIV/0!</v>
      </c>
      <c r="G25" s="45" t="e">
        <f>G17/F32</f>
        <v>#DIV/0!</v>
      </c>
      <c r="H25" s="45" t="e">
        <f>H17/G32</f>
        <v>#DIV/0!</v>
      </c>
      <c r="I25" s="124" t="e">
        <f>AVERAGE(F25:H25)</f>
        <v>#DIV/0!</v>
      </c>
      <c r="J25" s="43"/>
    </row>
    <row r="26" spans="1:15" ht="12.5" customHeight="1" x14ac:dyDescent="0.25">
      <c r="B26" s="44" t="s">
        <v>44</v>
      </c>
      <c r="C26" s="44"/>
      <c r="F26" s="45" t="e">
        <f>F21/E32</f>
        <v>#DIV/0!</v>
      </c>
      <c r="G26" s="45" t="e">
        <f t="shared" ref="G26:H26" si="1">G21/F32</f>
        <v>#DIV/0!</v>
      </c>
      <c r="H26" s="45" t="e">
        <f t="shared" si="1"/>
        <v>#DIV/0!</v>
      </c>
      <c r="I26" s="124" t="e">
        <f>AVERAGE(F26:H26)</f>
        <v>#DIV/0!</v>
      </c>
      <c r="J26" s="43"/>
    </row>
    <row r="27" spans="1:15" ht="12.5" customHeight="1" x14ac:dyDescent="0.25">
      <c r="B27" s="44" t="s">
        <v>45</v>
      </c>
      <c r="C27" s="44"/>
      <c r="F27" s="45">
        <f>F21/E37</f>
        <v>0</v>
      </c>
      <c r="G27" s="45" t="e">
        <f>G21/F37</f>
        <v>#DIV/0!</v>
      </c>
      <c r="H27" s="45" t="e">
        <f>H21/G37</f>
        <v>#DIV/0!</v>
      </c>
      <c r="I27" s="124" t="e">
        <f>AVERAGE(F27:H27)</f>
        <v>#DIV/0!</v>
      </c>
      <c r="J27" s="43"/>
    </row>
    <row r="28" spans="1:15" ht="12.5" customHeight="1" x14ac:dyDescent="0.25">
      <c r="B28" s="28"/>
      <c r="C28" s="28"/>
      <c r="E28" s="31"/>
      <c r="F28" s="31"/>
      <c r="G28" s="31"/>
      <c r="H28" s="31"/>
      <c r="J28" s="43"/>
    </row>
    <row r="29" spans="1:15" ht="12.5" customHeight="1" x14ac:dyDescent="0.25">
      <c r="A29" s="36"/>
      <c r="B29" s="37" t="s">
        <v>26</v>
      </c>
      <c r="C29" s="28"/>
      <c r="E29" s="37">
        <v>0</v>
      </c>
      <c r="F29" s="37">
        <v>1</v>
      </c>
      <c r="G29" s="37">
        <v>2</v>
      </c>
      <c r="H29" s="37">
        <v>3</v>
      </c>
      <c r="I29" s="28"/>
      <c r="K29" s="28" t="s">
        <v>100</v>
      </c>
    </row>
    <row r="30" spans="1:15" ht="12.5" customHeight="1" x14ac:dyDescent="0.25">
      <c r="B30" s="26" t="s">
        <v>46</v>
      </c>
      <c r="C30" s="35">
        <v>0.2</v>
      </c>
      <c r="D30" s="26" t="s">
        <v>47</v>
      </c>
      <c r="F30" s="31"/>
      <c r="G30" s="31"/>
      <c r="H30" s="143">
        <v>0</v>
      </c>
      <c r="I30" s="32"/>
      <c r="K30" s="26" t="s">
        <v>36</v>
      </c>
      <c r="L30" s="28">
        <v>90</v>
      </c>
      <c r="N30" s="55" t="s">
        <v>102</v>
      </c>
      <c r="O30" s="55"/>
    </row>
    <row r="31" spans="1:15" ht="12.5" customHeight="1" x14ac:dyDescent="0.25">
      <c r="B31" s="26" t="s">
        <v>27</v>
      </c>
      <c r="C31" s="30">
        <v>0</v>
      </c>
      <c r="D31" s="26" t="s">
        <v>7</v>
      </c>
      <c r="E31" s="60">
        <v>300</v>
      </c>
      <c r="F31" s="38"/>
      <c r="G31" s="38"/>
      <c r="H31" s="60">
        <v>0</v>
      </c>
      <c r="I31" s="32"/>
      <c r="K31" s="26" t="s">
        <v>101</v>
      </c>
      <c r="L31" s="28">
        <v>10</v>
      </c>
      <c r="N31" s="56">
        <f>(L30+L31*0.85-L32*0.85)/365</f>
        <v>0.2</v>
      </c>
      <c r="O31" s="57"/>
    </row>
    <row r="32" spans="1:15" ht="12.5" customHeight="1" x14ac:dyDescent="0.25">
      <c r="B32" s="40" t="s">
        <v>28</v>
      </c>
      <c r="C32" s="47"/>
      <c r="E32" s="31"/>
      <c r="F32" s="31"/>
      <c r="G32" s="31"/>
      <c r="H32" s="31"/>
      <c r="I32" s="31"/>
      <c r="K32" s="26" t="s">
        <v>37</v>
      </c>
      <c r="L32" s="28">
        <v>30</v>
      </c>
    </row>
    <row r="33" spans="2:10" ht="7.5" customHeight="1" x14ac:dyDescent="0.25">
      <c r="C33" s="25"/>
      <c r="I33" s="26"/>
    </row>
    <row r="34" spans="2:10" ht="12.5" customHeight="1" x14ac:dyDescent="0.25">
      <c r="B34" s="59" t="s">
        <v>48</v>
      </c>
      <c r="C34" s="35">
        <v>0</v>
      </c>
      <c r="D34" s="26" t="s">
        <v>51</v>
      </c>
      <c r="F34" s="108"/>
      <c r="G34" s="108"/>
      <c r="H34" s="143">
        <v>0</v>
      </c>
      <c r="I34" s="26"/>
    </row>
    <row r="35" spans="2:10" ht="12.5" customHeight="1" x14ac:dyDescent="0.25">
      <c r="B35" s="59" t="s">
        <v>49</v>
      </c>
      <c r="C35" s="30">
        <v>3</v>
      </c>
      <c r="D35" s="26" t="s">
        <v>52</v>
      </c>
      <c r="E35" s="60">
        <v>0</v>
      </c>
      <c r="F35" s="38"/>
      <c r="G35" s="38"/>
      <c r="H35" s="60">
        <v>0</v>
      </c>
      <c r="I35" s="26"/>
    </row>
    <row r="36" spans="2:10" ht="12.5" customHeight="1" x14ac:dyDescent="0.25">
      <c r="B36" s="28" t="s">
        <v>103</v>
      </c>
      <c r="E36" s="31"/>
      <c r="F36" s="31"/>
      <c r="G36" s="31"/>
      <c r="H36" s="31"/>
      <c r="I36" s="31"/>
    </row>
    <row r="37" spans="2:10" ht="12.5" customHeight="1" x14ac:dyDescent="0.25">
      <c r="B37" s="28" t="s">
        <v>105</v>
      </c>
      <c r="C37" s="65"/>
      <c r="E37" s="67">
        <f>E31-E35</f>
        <v>300</v>
      </c>
      <c r="F37" s="38"/>
      <c r="G37" s="38"/>
      <c r="H37" s="38"/>
      <c r="I37" s="32"/>
    </row>
    <row r="38" spans="2:10" ht="12.5" customHeight="1" x14ac:dyDescent="0.25">
      <c r="B38" s="28" t="s">
        <v>50</v>
      </c>
      <c r="E38" s="31">
        <f>E36+E37</f>
        <v>300</v>
      </c>
      <c r="F38" s="31"/>
      <c r="G38" s="31"/>
      <c r="H38" s="31"/>
      <c r="I38" s="31"/>
    </row>
    <row r="39" spans="2:10" ht="5.5" customHeight="1" x14ac:dyDescent="0.25">
      <c r="F39" s="31"/>
      <c r="G39" s="31"/>
      <c r="H39" s="31"/>
      <c r="I39" s="31"/>
    </row>
    <row r="40" spans="2:10" ht="12.5" customHeight="1" x14ac:dyDescent="0.25">
      <c r="D40" s="61" t="s">
        <v>29</v>
      </c>
      <c r="E40" s="31"/>
      <c r="F40" s="31"/>
      <c r="G40" s="31"/>
      <c r="H40" s="31"/>
      <c r="I40" s="32"/>
    </row>
    <row r="41" spans="2:10" ht="12.5" customHeight="1" x14ac:dyDescent="0.25">
      <c r="D41" s="44" t="s">
        <v>70</v>
      </c>
      <c r="F41" s="31"/>
      <c r="G41" s="31"/>
      <c r="H41" s="31"/>
      <c r="I41" s="32"/>
    </row>
    <row r="42" spans="2:10" ht="12.5" customHeight="1" x14ac:dyDescent="0.25">
      <c r="D42" s="44" t="s">
        <v>71</v>
      </c>
      <c r="E42" s="68"/>
      <c r="F42" s="68"/>
      <c r="G42" s="68"/>
      <c r="H42" s="68"/>
      <c r="I42" s="32"/>
    </row>
    <row r="43" spans="2:10" ht="12.5" customHeight="1" x14ac:dyDescent="0.25">
      <c r="E43" s="31"/>
      <c r="F43" s="31"/>
      <c r="G43" s="31"/>
      <c r="H43" s="32"/>
    </row>
    <row r="44" spans="2:10" ht="12.5" customHeight="1" x14ac:dyDescent="0.25">
      <c r="B44" s="29" t="s">
        <v>53</v>
      </c>
      <c r="C44" s="40"/>
      <c r="E44" s="37">
        <v>0</v>
      </c>
      <c r="F44" s="37">
        <v>1</v>
      </c>
      <c r="G44" s="37">
        <v>2</v>
      </c>
      <c r="H44" s="37">
        <v>3</v>
      </c>
      <c r="I44" s="28"/>
      <c r="J44" s="25"/>
    </row>
    <row r="45" spans="2:10" ht="12.5" customHeight="1" x14ac:dyDescent="0.25">
      <c r="B45" s="26" t="s">
        <v>22</v>
      </c>
      <c r="F45" s="31"/>
      <c r="G45" s="31"/>
      <c r="H45" s="31"/>
      <c r="I45" s="31"/>
      <c r="J45" s="25"/>
    </row>
    <row r="46" spans="2:10" ht="12.5" customHeight="1" x14ac:dyDescent="0.25">
      <c r="B46" s="46" t="s">
        <v>33</v>
      </c>
      <c r="C46" s="46"/>
      <c r="E46" s="31"/>
      <c r="F46" s="31"/>
      <c r="G46" s="31"/>
      <c r="H46" s="31"/>
      <c r="I46" s="32"/>
      <c r="J46" s="25"/>
    </row>
    <row r="47" spans="2:10" ht="12.5" customHeight="1" x14ac:dyDescent="0.25">
      <c r="B47" s="53" t="s">
        <v>34</v>
      </c>
      <c r="C47" s="53"/>
      <c r="E47" s="38"/>
      <c r="F47" s="38"/>
      <c r="G47" s="38"/>
      <c r="H47" s="38"/>
      <c r="I47" s="120" t="s">
        <v>54</v>
      </c>
      <c r="J47" s="25"/>
    </row>
    <row r="48" spans="2:10" ht="12.5" customHeight="1" x14ac:dyDescent="0.25">
      <c r="B48" s="55" t="s">
        <v>35</v>
      </c>
      <c r="C48" s="53"/>
      <c r="E48" s="48"/>
      <c r="F48" s="48"/>
      <c r="G48" s="48"/>
      <c r="H48" s="48"/>
      <c r="I48" s="119">
        <f>SUM(E48:H48)</f>
        <v>0</v>
      </c>
      <c r="J48" s="25"/>
    </row>
    <row r="49" spans="2:11" ht="12.5" customHeight="1" x14ac:dyDescent="0.25">
      <c r="B49" s="49" t="s">
        <v>30</v>
      </c>
      <c r="C49" s="50" t="e">
        <f>IRR(E48:H48)</f>
        <v>#NUM!</v>
      </c>
      <c r="E49" s="31"/>
      <c r="F49" s="31"/>
      <c r="G49" s="31"/>
      <c r="H49" s="31"/>
      <c r="I49" s="31"/>
      <c r="J49" s="36"/>
    </row>
    <row r="50" spans="2:11" ht="12.5" customHeight="1" x14ac:dyDescent="0.25">
      <c r="C50" s="49"/>
      <c r="F50" s="49"/>
      <c r="G50" s="62"/>
      <c r="H50" s="63"/>
      <c r="I50" s="32"/>
      <c r="J50" s="51"/>
    </row>
    <row r="51" spans="2:11" ht="12.5" customHeight="1" x14ac:dyDescent="0.25">
      <c r="B51" s="37" t="s">
        <v>2</v>
      </c>
      <c r="C51" s="28"/>
      <c r="E51" s="37">
        <v>0</v>
      </c>
      <c r="F51" s="37">
        <v>1</v>
      </c>
      <c r="G51" s="37">
        <v>2</v>
      </c>
      <c r="H51" s="37">
        <v>3</v>
      </c>
      <c r="I51" s="32"/>
      <c r="J51" s="51"/>
    </row>
    <row r="52" spans="2:11" ht="12.5" customHeight="1" x14ac:dyDescent="0.25">
      <c r="B52" s="26" t="s">
        <v>3</v>
      </c>
      <c r="E52" s="31"/>
      <c r="F52" s="31"/>
      <c r="G52" s="31"/>
      <c r="H52" s="31"/>
      <c r="I52" s="32"/>
      <c r="J52" s="51"/>
    </row>
    <row r="53" spans="2:11" ht="12.5" customHeight="1" x14ac:dyDescent="0.25">
      <c r="B53" s="46" t="s">
        <v>33</v>
      </c>
      <c r="C53" s="46"/>
      <c r="E53" s="38"/>
      <c r="F53" s="38"/>
      <c r="G53" s="38"/>
      <c r="H53" s="38"/>
      <c r="I53" s="32"/>
      <c r="J53" s="51"/>
    </row>
    <row r="54" spans="2:11" ht="12.5" customHeight="1" x14ac:dyDescent="0.25">
      <c r="B54" s="40" t="s">
        <v>2</v>
      </c>
      <c r="C54" s="46"/>
      <c r="E54" s="48"/>
      <c r="F54" s="48"/>
      <c r="G54" s="48"/>
      <c r="H54" s="48"/>
      <c r="I54" s="32"/>
      <c r="J54" s="51"/>
    </row>
    <row r="55" spans="2:11" ht="12.5" customHeight="1" x14ac:dyDescent="0.25">
      <c r="B55" s="49" t="s">
        <v>5</v>
      </c>
      <c r="C55" s="50" t="e">
        <f>IRR(E54:H54)</f>
        <v>#NUM!</v>
      </c>
      <c r="E55" s="31"/>
      <c r="F55" s="31"/>
      <c r="G55" s="31"/>
      <c r="H55" s="31"/>
    </row>
    <row r="56" spans="2:11" ht="12.5" customHeight="1" x14ac:dyDescent="0.25">
      <c r="B56" s="49"/>
      <c r="C56" s="123"/>
      <c r="E56" s="31"/>
      <c r="F56" s="31"/>
      <c r="G56" s="31"/>
      <c r="H56" s="31"/>
    </row>
    <row r="57" spans="2:11" ht="12.5" customHeight="1" x14ac:dyDescent="0.25">
      <c r="B57" s="49"/>
      <c r="C57" s="123"/>
      <c r="E57" s="31"/>
      <c r="F57" s="31"/>
      <c r="G57" s="31"/>
      <c r="H57" s="31"/>
    </row>
    <row r="58" spans="2:11" ht="12.5" customHeight="1" x14ac:dyDescent="0.25">
      <c r="E58" s="49"/>
      <c r="F58" s="62"/>
      <c r="G58" s="63"/>
      <c r="H58" s="32"/>
    </row>
    <row r="59" spans="2:11" ht="17" customHeight="1" x14ac:dyDescent="0.25">
      <c r="B59" s="125" t="s">
        <v>56</v>
      </c>
      <c r="C59" s="126"/>
      <c r="D59" s="127"/>
      <c r="E59" s="128"/>
      <c r="G59" s="121" t="s">
        <v>55</v>
      </c>
      <c r="H59" s="71"/>
      <c r="I59" s="71"/>
      <c r="J59" s="71"/>
      <c r="K59" s="71"/>
    </row>
    <row r="60" spans="2:11" ht="12.5" customHeight="1" x14ac:dyDescent="0.25">
      <c r="B60" s="71"/>
      <c r="C60" s="71"/>
      <c r="D60" s="71"/>
      <c r="E60" s="71"/>
      <c r="F60" s="69"/>
      <c r="G60" s="70"/>
      <c r="H60" s="71"/>
      <c r="I60" s="71"/>
      <c r="J60" s="71"/>
      <c r="K60" s="71"/>
    </row>
    <row r="61" spans="2:11" ht="12.5" customHeight="1" x14ac:dyDescent="0.25">
      <c r="B61" s="72"/>
      <c r="C61" s="107"/>
      <c r="D61" s="107" t="s">
        <v>66</v>
      </c>
      <c r="E61" s="74"/>
      <c r="F61" s="75"/>
      <c r="G61" s="71"/>
      <c r="H61" s="99"/>
      <c r="I61" s="99"/>
      <c r="J61" s="99"/>
      <c r="K61" s="99"/>
    </row>
    <row r="62" spans="2:11" ht="12.5" customHeight="1" x14ac:dyDescent="0.2">
      <c r="B62" s="76" t="s">
        <v>57</v>
      </c>
      <c r="C62" s="77" t="s">
        <v>4</v>
      </c>
      <c r="D62" s="77" t="s">
        <v>58</v>
      </c>
      <c r="E62" s="78" t="s">
        <v>59</v>
      </c>
      <c r="F62" s="79" t="s">
        <v>60</v>
      </c>
      <c r="G62" s="71"/>
      <c r="H62" s="100"/>
      <c r="I62" s="100"/>
      <c r="J62" s="101"/>
      <c r="K62" s="100"/>
    </row>
    <row r="63" spans="2:11" ht="12.5" customHeight="1" x14ac:dyDescent="0.2">
      <c r="B63" s="80" t="s">
        <v>61</v>
      </c>
      <c r="C63" s="92">
        <v>10</v>
      </c>
      <c r="D63" s="92">
        <v>9</v>
      </c>
      <c r="E63" s="88">
        <v>11</v>
      </c>
      <c r="F63" s="81"/>
      <c r="G63" s="71"/>
      <c r="H63" s="102"/>
      <c r="I63" s="103"/>
      <c r="J63" s="101"/>
      <c r="K63" s="101"/>
    </row>
    <row r="64" spans="2:11" ht="12.5" customHeight="1" x14ac:dyDescent="0.2">
      <c r="B64" s="82" t="s">
        <v>65</v>
      </c>
      <c r="C64" s="85"/>
      <c r="D64" s="85"/>
      <c r="E64" s="93"/>
      <c r="F64" s="83">
        <f>E64-D64</f>
        <v>0</v>
      </c>
      <c r="G64" s="71"/>
      <c r="H64" s="102"/>
      <c r="I64" s="103"/>
      <c r="J64" s="104"/>
      <c r="K64" s="105"/>
    </row>
    <row r="65" spans="2:11" ht="12.5" customHeight="1" x14ac:dyDescent="0.2">
      <c r="B65" s="80" t="s">
        <v>72</v>
      </c>
      <c r="C65" s="92">
        <v>300</v>
      </c>
      <c r="D65" s="92">
        <v>330</v>
      </c>
      <c r="E65" s="88">
        <v>270</v>
      </c>
      <c r="F65" s="81"/>
      <c r="G65" s="71"/>
      <c r="H65" s="102"/>
      <c r="I65" s="103"/>
      <c r="J65" s="104"/>
      <c r="K65" s="105"/>
    </row>
    <row r="66" spans="2:11" ht="12.5" customHeight="1" x14ac:dyDescent="0.2">
      <c r="B66" s="82" t="s">
        <v>65</v>
      </c>
      <c r="C66" s="85"/>
      <c r="D66" s="85"/>
      <c r="E66" s="93"/>
      <c r="F66" s="84">
        <f>E66-D66</f>
        <v>0</v>
      </c>
      <c r="G66" s="71"/>
      <c r="H66" s="102"/>
      <c r="I66" s="106"/>
      <c r="J66" s="104"/>
      <c r="K66" s="105"/>
    </row>
    <row r="67" spans="2:11" ht="12.5" customHeight="1" x14ac:dyDescent="0.2">
      <c r="B67" s="80" t="s">
        <v>73</v>
      </c>
      <c r="C67" s="94">
        <v>0.2</v>
      </c>
      <c r="D67" s="94">
        <v>0.25</v>
      </c>
      <c r="E67" s="95">
        <v>0.15</v>
      </c>
      <c r="F67" s="86"/>
      <c r="G67" s="71"/>
      <c r="H67" s="102"/>
      <c r="I67" s="99"/>
      <c r="J67" s="104"/>
      <c r="K67" s="99"/>
    </row>
    <row r="68" spans="2:11" ht="12.5" customHeight="1" x14ac:dyDescent="0.2">
      <c r="B68" s="82" t="s">
        <v>65</v>
      </c>
      <c r="C68" s="85"/>
      <c r="D68" s="85"/>
      <c r="E68" s="93"/>
      <c r="F68" s="84">
        <f>E68-D68</f>
        <v>0</v>
      </c>
      <c r="G68" s="71"/>
      <c r="H68" s="71"/>
      <c r="I68" s="71"/>
      <c r="J68" s="71"/>
      <c r="K68" s="71"/>
    </row>
    <row r="69" spans="2:11" ht="20.5" customHeight="1" x14ac:dyDescent="0.25">
      <c r="B69" s="161" t="s">
        <v>67</v>
      </c>
      <c r="C69" s="96"/>
      <c r="D69" s="96"/>
      <c r="E69" s="97"/>
      <c r="F69" s="98">
        <f>E69-D69</f>
        <v>0</v>
      </c>
    </row>
    <row r="70" spans="2:11" ht="12.5" customHeight="1" x14ac:dyDescent="0.25">
      <c r="B70"/>
    </row>
    <row r="71" spans="2:11" ht="12.5" customHeight="1" x14ac:dyDescent="0.25">
      <c r="B71" s="64"/>
    </row>
    <row r="72" spans="2:11" ht="12.5" customHeight="1" x14ac:dyDescent="0.25">
      <c r="B72" s="163" t="s">
        <v>64</v>
      </c>
      <c r="C72" s="164"/>
      <c r="D72" s="164"/>
      <c r="G72" s="121" t="s">
        <v>62</v>
      </c>
      <c r="I72" s="100"/>
    </row>
    <row r="73" spans="2:11" ht="12.5" customHeight="1" x14ac:dyDescent="0.25">
      <c r="B73" s="87" t="s">
        <v>68</v>
      </c>
      <c r="C73" s="110" t="s">
        <v>8</v>
      </c>
      <c r="D73" s="117" t="s">
        <v>69</v>
      </c>
      <c r="I73" s="101"/>
    </row>
    <row r="74" spans="2:11" ht="12.5" customHeight="1" x14ac:dyDescent="0.25">
      <c r="B74" s="109" t="s">
        <v>95</v>
      </c>
      <c r="C74" s="114"/>
      <c r="D74" s="111"/>
      <c r="I74" s="105"/>
    </row>
    <row r="75" spans="2:11" ht="12.5" customHeight="1" x14ac:dyDescent="0.25">
      <c r="B75" s="89" t="s">
        <v>96</v>
      </c>
      <c r="C75" s="115"/>
      <c r="D75" s="112"/>
      <c r="I75" s="105"/>
    </row>
    <row r="76" spans="2:11" ht="12.5" customHeight="1" x14ac:dyDescent="0.25">
      <c r="B76" s="89" t="s">
        <v>97</v>
      </c>
      <c r="C76" s="115"/>
      <c r="D76" s="112"/>
      <c r="I76" s="105"/>
    </row>
    <row r="77" spans="2:11" ht="12.5" customHeight="1" x14ac:dyDescent="0.25">
      <c r="B77" s="90" t="s">
        <v>98</v>
      </c>
      <c r="C77" s="116"/>
      <c r="D77" s="113"/>
      <c r="I77" s="100"/>
    </row>
    <row r="79" spans="2:11" ht="12.5" customHeight="1" x14ac:dyDescent="0.25">
      <c r="G79" s="121" t="s">
        <v>63</v>
      </c>
    </row>
    <row r="81" spans="2:9" ht="12.5" customHeight="1" x14ac:dyDescent="0.25">
      <c r="B81" s="29" t="s">
        <v>53</v>
      </c>
      <c r="D81" s="37">
        <v>0</v>
      </c>
      <c r="E81" s="37">
        <v>1</v>
      </c>
      <c r="F81" s="37">
        <v>2</v>
      </c>
      <c r="G81" s="37">
        <v>3</v>
      </c>
      <c r="H81" s="129" t="s">
        <v>8</v>
      </c>
      <c r="I81" s="129" t="s">
        <v>54</v>
      </c>
    </row>
    <row r="82" spans="2:9" ht="14" customHeight="1" x14ac:dyDescent="0.25">
      <c r="B82" s="26" t="s">
        <v>75</v>
      </c>
      <c r="H82" s="54"/>
    </row>
    <row r="83" spans="2:9" ht="14" customHeight="1" x14ac:dyDescent="0.25">
      <c r="B83" s="26" t="s">
        <v>76</v>
      </c>
      <c r="D83" s="108"/>
      <c r="E83" s="108"/>
      <c r="F83" s="108"/>
      <c r="G83" s="108"/>
      <c r="H83" s="54"/>
      <c r="I83" s="122"/>
    </row>
    <row r="84" spans="2:9" ht="14" customHeight="1" x14ac:dyDescent="0.25">
      <c r="B84" s="26" t="s">
        <v>74</v>
      </c>
      <c r="H84" s="54"/>
    </row>
  </sheetData>
  <mergeCells count="1">
    <mergeCell ref="B72:D72"/>
  </mergeCells>
  <printOptions horizontalCentered="1" verticalCentered="1" headings="1"/>
  <pageMargins left="0.74803149606299213" right="0.35433070866141736" top="0.94488188976377963" bottom="0.82677165354330717" header="0" footer="0"/>
  <pageSetup paperSize="9" orientation="portrait" horizontalDpi="200" verticalDpi="200" r:id="rId1"/>
  <headerFooter alignWithMargins="0">
    <oddFooter>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E4699-F329-4B24-9008-0DC3E0186EF2}">
  <dimension ref="A1:R57"/>
  <sheetViews>
    <sheetView view="pageBreakPreview" zoomScaleNormal="145" zoomScaleSheetLayoutView="100" workbookViewId="0">
      <selection activeCell="E35" sqref="E35:H38"/>
    </sheetView>
  </sheetViews>
  <sheetFormatPr defaultColWidth="8.81640625" defaultRowHeight="11.5" x14ac:dyDescent="0.25"/>
  <cols>
    <col min="1" max="1" width="7.54296875" style="1" customWidth="1"/>
    <col min="2" max="2" width="23.36328125" style="1" customWidth="1"/>
    <col min="3" max="4" width="5.7265625" style="1" customWidth="1"/>
    <col min="5" max="8" width="6.81640625" style="1" customWidth="1"/>
    <col min="9" max="9" width="5.1796875" style="1" customWidth="1"/>
    <col min="10" max="10" width="6.81640625" style="1" customWidth="1"/>
    <col min="11" max="17" width="7" style="5" customWidth="1"/>
    <col min="18" max="18" width="8.81640625" style="4" customWidth="1"/>
    <col min="19" max="16384" width="8.81640625" style="1"/>
  </cols>
  <sheetData>
    <row r="1" spans="2:18" ht="15.5" x14ac:dyDescent="0.35">
      <c r="E1" s="23" t="s">
        <v>135</v>
      </c>
      <c r="K1" s="6"/>
      <c r="L1" s="6"/>
      <c r="M1" s="6"/>
      <c r="N1" s="6"/>
      <c r="O1" s="6"/>
      <c r="P1" s="6"/>
    </row>
    <row r="2" spans="2:18" ht="15.5" x14ac:dyDescent="0.35">
      <c r="B2" s="28" t="s">
        <v>39</v>
      </c>
      <c r="E2" s="23"/>
      <c r="K2" s="6"/>
      <c r="L2" s="6"/>
      <c r="M2" s="6"/>
      <c r="N2" s="6"/>
      <c r="O2" s="6"/>
      <c r="P2" s="6"/>
    </row>
    <row r="3" spans="2:18" x14ac:dyDescent="0.25">
      <c r="G3" s="137" t="s">
        <v>80</v>
      </c>
      <c r="K3" s="6"/>
      <c r="L3" s="6"/>
      <c r="M3" s="6"/>
      <c r="N3" s="6"/>
      <c r="O3" s="6"/>
      <c r="P3" s="6"/>
    </row>
    <row r="4" spans="2:18" x14ac:dyDescent="0.25">
      <c r="B4" s="138" t="s">
        <v>6</v>
      </c>
      <c r="C4" s="136" t="s">
        <v>10</v>
      </c>
      <c r="F4" s="137">
        <v>1</v>
      </c>
      <c r="G4" s="137">
        <v>2</v>
      </c>
      <c r="H4" s="137">
        <v>3</v>
      </c>
      <c r="J4" s="137" t="s">
        <v>81</v>
      </c>
    </row>
    <row r="5" spans="2:18" x14ac:dyDescent="0.25">
      <c r="B5" s="1" t="s">
        <v>0</v>
      </c>
      <c r="C5" s="12">
        <v>100</v>
      </c>
      <c r="D5" s="134"/>
      <c r="F5" s="18">
        <f>$C5</f>
        <v>100</v>
      </c>
      <c r="G5" s="18">
        <f t="shared" ref="G5:H5" si="0">$C5</f>
        <v>100</v>
      </c>
      <c r="H5" s="18">
        <f t="shared" si="0"/>
        <v>100</v>
      </c>
      <c r="J5" s="18">
        <f>$C5</f>
        <v>100</v>
      </c>
    </row>
    <row r="6" spans="2:18" s="5" customFormat="1" x14ac:dyDescent="0.25">
      <c r="B6" s="1" t="s">
        <v>83</v>
      </c>
      <c r="C6" s="12">
        <v>5</v>
      </c>
      <c r="D6" s="4" t="s">
        <v>52</v>
      </c>
      <c r="F6" s="19"/>
      <c r="G6" s="19"/>
      <c r="H6" s="19"/>
      <c r="I6" s="1"/>
      <c r="J6" s="131">
        <v>85</v>
      </c>
      <c r="R6" s="4"/>
    </row>
    <row r="7" spans="2:18" s="5" customFormat="1" x14ac:dyDescent="0.25">
      <c r="B7" s="1" t="s">
        <v>1</v>
      </c>
      <c r="F7" s="18"/>
      <c r="G7" s="18"/>
      <c r="H7" s="18"/>
      <c r="I7" s="1"/>
      <c r="J7" s="18"/>
      <c r="M7" s="5" t="s">
        <v>81</v>
      </c>
      <c r="R7" s="4"/>
    </row>
    <row r="8" spans="2:18" s="5" customFormat="1" x14ac:dyDescent="0.25">
      <c r="B8" s="26" t="s">
        <v>20</v>
      </c>
      <c r="C8" s="11">
        <v>0.05</v>
      </c>
      <c r="D8" s="135"/>
      <c r="F8" s="19"/>
      <c r="G8" s="20"/>
      <c r="H8" s="20"/>
      <c r="I8" s="1"/>
      <c r="J8" s="20"/>
      <c r="M8" s="1">
        <v>-300</v>
      </c>
      <c r="R8" s="4"/>
    </row>
    <row r="9" spans="2:18" s="5" customFormat="1" x14ac:dyDescent="0.25">
      <c r="B9" s="1" t="s">
        <v>21</v>
      </c>
      <c r="F9" s="18"/>
      <c r="G9" s="21"/>
      <c r="H9" s="21"/>
      <c r="I9" s="1"/>
      <c r="J9" s="21"/>
      <c r="M9" s="133">
        <v>85</v>
      </c>
      <c r="R9" s="4"/>
    </row>
    <row r="10" spans="2:18" s="5" customFormat="1" x14ac:dyDescent="0.25">
      <c r="B10" s="1" t="s">
        <v>42</v>
      </c>
      <c r="C10" s="11">
        <v>0.2</v>
      </c>
      <c r="F10" s="20"/>
      <c r="G10" s="20"/>
      <c r="H10" s="20"/>
      <c r="I10" s="1"/>
      <c r="J10" s="20"/>
      <c r="M10" s="1">
        <f>M9</f>
        <v>85</v>
      </c>
      <c r="R10" s="4"/>
    </row>
    <row r="11" spans="2:18" s="5" customFormat="1" x14ac:dyDescent="0.25">
      <c r="B11" s="1" t="s">
        <v>82</v>
      </c>
      <c r="F11" s="21"/>
      <c r="G11" s="21"/>
      <c r="H11" s="21"/>
      <c r="I11" s="1"/>
      <c r="J11" s="21"/>
      <c r="M11" s="1">
        <f>M10</f>
        <v>85</v>
      </c>
      <c r="R11" s="4"/>
    </row>
    <row r="12" spans="2:18" s="5" customFormat="1" x14ac:dyDescent="0.25">
      <c r="B12" s="1"/>
      <c r="C12" s="18"/>
      <c r="D12" s="18"/>
      <c r="E12" s="7"/>
      <c r="F12" s="21"/>
      <c r="G12" s="1"/>
      <c r="H12" s="1"/>
      <c r="I12" s="1"/>
      <c r="J12" s="1"/>
      <c r="M12" s="1">
        <f>M11</f>
        <v>85</v>
      </c>
      <c r="R12" s="4"/>
    </row>
    <row r="13" spans="2:18" s="5" customFormat="1" x14ac:dyDescent="0.25">
      <c r="B13" s="138" t="s">
        <v>84</v>
      </c>
      <c r="E13" s="13">
        <v>0</v>
      </c>
      <c r="F13" s="13">
        <v>1</v>
      </c>
      <c r="G13" s="13">
        <v>2</v>
      </c>
      <c r="H13" s="13">
        <v>3</v>
      </c>
      <c r="I13" s="9"/>
      <c r="J13" s="9"/>
      <c r="M13" s="1">
        <f>M12</f>
        <v>85</v>
      </c>
      <c r="R13" s="4"/>
    </row>
    <row r="14" spans="2:18" s="5" customFormat="1" x14ac:dyDescent="0.25">
      <c r="B14" s="1" t="s">
        <v>46</v>
      </c>
      <c r="E14" s="18"/>
      <c r="F14" s="133">
        <v>120</v>
      </c>
      <c r="G14" s="14"/>
      <c r="H14" s="143">
        <v>0</v>
      </c>
      <c r="I14" s="14"/>
      <c r="J14" s="14"/>
      <c r="M14" s="1"/>
      <c r="R14" s="4"/>
    </row>
    <row r="15" spans="2:18" s="5" customFormat="1" x14ac:dyDescent="0.25">
      <c r="B15" s="1" t="s">
        <v>85</v>
      </c>
      <c r="E15" s="132">
        <v>300</v>
      </c>
      <c r="F15" s="15"/>
      <c r="G15" s="15"/>
      <c r="H15" s="60">
        <v>0</v>
      </c>
      <c r="I15" s="14"/>
      <c r="J15" s="14"/>
      <c r="M15" s="8">
        <f>IRR(M8:M13)</f>
        <v>0.12858463526289921</v>
      </c>
      <c r="R15" s="4"/>
    </row>
    <row r="16" spans="2:18" s="5" customFormat="1" ht="12.5" customHeight="1" x14ac:dyDescent="0.25">
      <c r="B16" s="46" t="s">
        <v>28</v>
      </c>
      <c r="E16" s="1">
        <f>E14+E15</f>
        <v>300</v>
      </c>
      <c r="F16" s="1">
        <f t="shared" ref="F16:G16" si="1">F14+F15</f>
        <v>120</v>
      </c>
      <c r="G16" s="1">
        <f t="shared" si="1"/>
        <v>0</v>
      </c>
      <c r="H16" s="31">
        <f>H15+H14</f>
        <v>0</v>
      </c>
      <c r="I16" s="1"/>
      <c r="J16" s="1"/>
      <c r="R16" s="4"/>
    </row>
    <row r="17" spans="2:18" s="5" customFormat="1" ht="6" customHeight="1" x14ac:dyDescent="0.25">
      <c r="B17" s="1"/>
      <c r="E17" s="1"/>
      <c r="F17" s="14"/>
      <c r="G17" s="21"/>
      <c r="H17" s="26"/>
      <c r="I17" s="1"/>
      <c r="J17" s="1"/>
      <c r="R17" s="4"/>
    </row>
    <row r="18" spans="2:18" s="5" customFormat="1" ht="12.5" customHeight="1" x14ac:dyDescent="0.25">
      <c r="B18" s="139" t="s">
        <v>48</v>
      </c>
      <c r="C18" s="35">
        <v>0.8</v>
      </c>
      <c r="E18" s="1"/>
      <c r="F18" s="14"/>
      <c r="G18" s="14"/>
      <c r="H18" s="26">
        <f>$C18*H14</f>
        <v>0</v>
      </c>
      <c r="I18" s="1"/>
      <c r="J18" s="1"/>
      <c r="R18" s="4"/>
    </row>
    <row r="19" spans="2:18" s="5" customFormat="1" ht="12" customHeight="1" x14ac:dyDescent="0.25">
      <c r="B19" s="139" t="s">
        <v>49</v>
      </c>
      <c r="C19" s="30">
        <v>3</v>
      </c>
      <c r="D19" s="4" t="s">
        <v>52</v>
      </c>
      <c r="E19" s="132">
        <v>180</v>
      </c>
      <c r="F19" s="22"/>
      <c r="G19" s="22"/>
      <c r="H19" s="60">
        <v>0</v>
      </c>
      <c r="I19" s="1"/>
      <c r="J19" s="1"/>
      <c r="R19" s="4"/>
    </row>
    <row r="20" spans="2:18" s="5" customFormat="1" x14ac:dyDescent="0.25">
      <c r="B20" s="4" t="s">
        <v>103</v>
      </c>
      <c r="E20" s="4"/>
      <c r="F20" s="4"/>
      <c r="G20" s="4"/>
      <c r="H20" s="4"/>
      <c r="I20" s="14"/>
      <c r="J20" s="14"/>
      <c r="R20" s="4"/>
    </row>
    <row r="21" spans="2:18" s="5" customFormat="1" x14ac:dyDescent="0.25">
      <c r="B21" s="26" t="s">
        <v>105</v>
      </c>
      <c r="C21" s="65"/>
      <c r="D21" s="26"/>
      <c r="E21" s="147"/>
      <c r="F21" s="22"/>
      <c r="G21" s="22"/>
      <c r="H21" s="22"/>
      <c r="I21" s="14"/>
      <c r="J21" s="14"/>
      <c r="R21" s="4"/>
    </row>
    <row r="22" spans="2:18" s="5" customFormat="1" ht="12" customHeight="1" x14ac:dyDescent="0.25">
      <c r="B22" s="1" t="s">
        <v>50</v>
      </c>
      <c r="E22" s="4"/>
      <c r="F22" s="4"/>
      <c r="G22" s="4"/>
      <c r="H22" s="4"/>
      <c r="I22" s="1"/>
      <c r="J22" s="1"/>
      <c r="R22" s="4"/>
    </row>
    <row r="23" spans="2:18" s="5" customFormat="1" ht="12" customHeight="1" x14ac:dyDescent="0.25">
      <c r="D23" s="14" t="s">
        <v>29</v>
      </c>
      <c r="E23" s="1"/>
      <c r="F23" s="4"/>
      <c r="G23" s="4"/>
      <c r="H23" s="4"/>
      <c r="I23" s="1"/>
      <c r="J23" s="1"/>
      <c r="R23" s="4"/>
    </row>
    <row r="24" spans="2:18" s="5" customFormat="1" ht="12" customHeight="1" x14ac:dyDescent="0.25">
      <c r="D24" s="9" t="s">
        <v>86</v>
      </c>
      <c r="I24" s="1"/>
      <c r="J24" s="1"/>
      <c r="R24" s="4"/>
    </row>
    <row r="25" spans="2:18" s="5" customFormat="1" x14ac:dyDescent="0.25">
      <c r="B25" s="1"/>
      <c r="E25" s="18"/>
      <c r="F25" s="7"/>
      <c r="G25" s="21"/>
      <c r="H25" s="1"/>
      <c r="I25" s="1"/>
      <c r="J25" s="1"/>
      <c r="R25" s="4"/>
    </row>
    <row r="26" spans="2:18" s="5" customFormat="1" x14ac:dyDescent="0.25">
      <c r="B26" s="138" t="s">
        <v>87</v>
      </c>
      <c r="E26" s="13">
        <v>0</v>
      </c>
      <c r="F26" s="13">
        <v>1</v>
      </c>
      <c r="G26" s="13">
        <v>2</v>
      </c>
      <c r="H26" s="13">
        <v>3</v>
      </c>
      <c r="I26" s="9"/>
      <c r="J26" s="9"/>
      <c r="R26" s="4"/>
    </row>
    <row r="27" spans="2:18" s="5" customFormat="1" x14ac:dyDescent="0.25">
      <c r="B27" s="1" t="s">
        <v>33</v>
      </c>
      <c r="E27" s="14"/>
      <c r="F27" s="14"/>
      <c r="G27" s="14"/>
      <c r="H27" s="14"/>
      <c r="I27" s="14"/>
      <c r="J27" s="14"/>
      <c r="R27" s="4"/>
    </row>
    <row r="28" spans="2:18" s="5" customFormat="1" x14ac:dyDescent="0.25">
      <c r="B28" s="1" t="s">
        <v>34</v>
      </c>
      <c r="E28" s="17"/>
      <c r="F28" s="17"/>
      <c r="G28" s="17"/>
      <c r="H28" s="17"/>
      <c r="I28" s="14"/>
      <c r="J28" s="14"/>
      <c r="R28" s="4"/>
    </row>
    <row r="29" spans="2:18" s="5" customFormat="1" x14ac:dyDescent="0.25">
      <c r="B29" s="1" t="s">
        <v>91</v>
      </c>
      <c r="E29" s="15"/>
      <c r="F29" s="22"/>
      <c r="G29" s="22"/>
      <c r="H29" s="22"/>
      <c r="I29" s="14"/>
      <c r="J29" s="120" t="s">
        <v>54</v>
      </c>
      <c r="M29" s="135"/>
      <c r="R29" s="4"/>
    </row>
    <row r="30" spans="2:18" s="5" customFormat="1" x14ac:dyDescent="0.25">
      <c r="B30" s="6" t="s">
        <v>88</v>
      </c>
      <c r="E30" s="9"/>
      <c r="F30" s="141"/>
      <c r="G30" s="141"/>
      <c r="H30" s="141"/>
      <c r="I30" s="14"/>
      <c r="J30" s="119">
        <f>SUM(E30:H30)</f>
        <v>0</v>
      </c>
      <c r="L30" s="4"/>
      <c r="M30" s="4"/>
      <c r="R30" s="4"/>
    </row>
    <row r="31" spans="2:18" s="5" customFormat="1" x14ac:dyDescent="0.25">
      <c r="B31" s="6"/>
      <c r="E31" s="14"/>
      <c r="F31" s="14"/>
      <c r="G31" s="14"/>
      <c r="H31" s="14"/>
      <c r="I31" s="14"/>
      <c r="J31" s="14"/>
      <c r="R31" s="4"/>
    </row>
    <row r="32" spans="2:18" s="5" customFormat="1" x14ac:dyDescent="0.25">
      <c r="B32" s="9" t="s">
        <v>89</v>
      </c>
      <c r="C32" s="11">
        <v>0.13</v>
      </c>
      <c r="D32" s="1"/>
      <c r="E32" s="9" t="s">
        <v>31</v>
      </c>
      <c r="F32" s="24">
        <f>NPV(C32,F30:H30)+E30</f>
        <v>0</v>
      </c>
      <c r="G32" s="141" t="s">
        <v>90</v>
      </c>
      <c r="H32" s="142" t="e">
        <f>IRR(E30:H30)</f>
        <v>#NUM!</v>
      </c>
      <c r="J32" s="16"/>
      <c r="R32" s="4"/>
    </row>
    <row r="33" spans="1:18" s="5" customFormat="1" x14ac:dyDescent="0.25">
      <c r="B33" s="9"/>
      <c r="F33" s="1"/>
      <c r="G33" s="1"/>
      <c r="H33" s="1"/>
      <c r="I33" s="140"/>
      <c r="J33" s="16"/>
      <c r="R33" s="4"/>
    </row>
    <row r="34" spans="1:18" s="5" customFormat="1" x14ac:dyDescent="0.25">
      <c r="B34" s="138" t="s">
        <v>107</v>
      </c>
      <c r="E34" s="13">
        <v>0</v>
      </c>
      <c r="F34" s="13">
        <v>1</v>
      </c>
      <c r="G34" s="13">
        <v>2</v>
      </c>
      <c r="H34" s="13">
        <v>3</v>
      </c>
      <c r="R34" s="4"/>
    </row>
    <row r="35" spans="1:18" s="5" customFormat="1" x14ac:dyDescent="0.25">
      <c r="B35" s="3" t="s">
        <v>32</v>
      </c>
      <c r="E35" s="14"/>
      <c r="F35" s="17"/>
      <c r="G35" s="17"/>
      <c r="H35" s="17"/>
      <c r="I35" s="17"/>
      <c r="J35" s="17"/>
      <c r="R35" s="4"/>
    </row>
    <row r="36" spans="1:18" s="5" customFormat="1" x14ac:dyDescent="0.25">
      <c r="B36" s="1" t="s">
        <v>94</v>
      </c>
      <c r="E36" s="14"/>
      <c r="F36" s="17"/>
      <c r="G36" s="17"/>
      <c r="H36" s="17"/>
      <c r="I36" s="17"/>
      <c r="J36" s="17"/>
      <c r="R36" s="4"/>
    </row>
    <row r="37" spans="1:18" s="5" customFormat="1" x14ac:dyDescent="0.25">
      <c r="B37" s="3" t="s">
        <v>92</v>
      </c>
      <c r="E37" s="15"/>
      <c r="F37" s="22"/>
      <c r="G37" s="22"/>
      <c r="H37" s="22"/>
      <c r="I37" s="17"/>
      <c r="J37" s="120" t="s">
        <v>54</v>
      </c>
      <c r="R37" s="4"/>
    </row>
    <row r="38" spans="1:18" s="5" customFormat="1" x14ac:dyDescent="0.25">
      <c r="B38" s="6" t="s">
        <v>93</v>
      </c>
      <c r="E38" s="9"/>
      <c r="F38" s="141"/>
      <c r="G38" s="141"/>
      <c r="H38" s="141"/>
      <c r="I38" s="17"/>
      <c r="J38" s="119">
        <f>SUM(E38:H38)</f>
        <v>0</v>
      </c>
      <c r="R38" s="4"/>
    </row>
    <row r="39" spans="1:18" s="5" customFormat="1" x14ac:dyDescent="0.25">
      <c r="B39" s="10"/>
      <c r="E39" s="17"/>
      <c r="F39" s="17"/>
      <c r="G39" s="17"/>
      <c r="H39" s="17"/>
      <c r="I39" s="17"/>
      <c r="J39" s="17"/>
      <c r="R39" s="4"/>
    </row>
    <row r="40" spans="1:18" s="5" customFormat="1" x14ac:dyDescent="0.25">
      <c r="B40" s="10"/>
      <c r="E40" s="9" t="s">
        <v>31</v>
      </c>
      <c r="F40" s="24">
        <f>NPV(C32,F38:H38)+E38</f>
        <v>0</v>
      </c>
      <c r="G40" s="141" t="s">
        <v>90</v>
      </c>
      <c r="H40" s="142" t="e">
        <f>IRR(E38:H38)</f>
        <v>#NUM!</v>
      </c>
      <c r="I40" s="17"/>
      <c r="J40" s="17"/>
      <c r="R40" s="4"/>
    </row>
    <row r="41" spans="1:18" s="5" customFormat="1" x14ac:dyDescent="0.25">
      <c r="B41" s="10"/>
      <c r="E41" s="17"/>
      <c r="F41" s="17"/>
      <c r="G41" s="17"/>
      <c r="H41" s="17"/>
      <c r="I41" s="17"/>
      <c r="J41" s="17"/>
      <c r="R41" s="4"/>
    </row>
    <row r="42" spans="1:18" s="5" customFormat="1" x14ac:dyDescent="0.25">
      <c r="B42" s="6"/>
      <c r="C42" s="1"/>
      <c r="D42" s="1"/>
      <c r="E42" s="1"/>
      <c r="F42" s="1"/>
      <c r="G42" s="1"/>
      <c r="H42" s="1"/>
      <c r="I42" s="1"/>
      <c r="J42" s="1"/>
      <c r="R42" s="4"/>
    </row>
    <row r="43" spans="1:18" s="5" customFormat="1" x14ac:dyDescent="0.25">
      <c r="B43" s="2"/>
      <c r="C43" s="1"/>
      <c r="D43" s="1"/>
      <c r="E43" s="1"/>
      <c r="F43" s="1"/>
      <c r="G43" s="1"/>
      <c r="H43" s="1"/>
      <c r="I43" s="1"/>
      <c r="J43" s="1"/>
      <c r="R43" s="4"/>
    </row>
    <row r="44" spans="1:18" s="5" customFormat="1" ht="15.5" x14ac:dyDescent="0.35">
      <c r="B44" s="2"/>
      <c r="C44" s="1"/>
      <c r="D44" s="1"/>
      <c r="E44" s="23" t="s">
        <v>122</v>
      </c>
      <c r="F44" s="1"/>
      <c r="G44" s="1"/>
      <c r="H44" s="1"/>
      <c r="I44" s="1"/>
      <c r="J44" s="1"/>
      <c r="R44" s="4"/>
    </row>
    <row r="46" spans="1:18" ht="21" customHeight="1" x14ac:dyDescent="0.25">
      <c r="A46" s="149" t="s">
        <v>123</v>
      </c>
      <c r="B46" s="150" t="s">
        <v>53</v>
      </c>
      <c r="C46" s="150"/>
      <c r="D46" s="157">
        <v>0</v>
      </c>
      <c r="E46" s="150">
        <v>1</v>
      </c>
      <c r="F46" s="150">
        <v>2</v>
      </c>
      <c r="G46" s="150">
        <v>3</v>
      </c>
      <c r="H46" s="151" t="s">
        <v>8</v>
      </c>
      <c r="I46" s="152"/>
      <c r="J46" s="152" t="s">
        <v>54</v>
      </c>
    </row>
    <row r="47" spans="1:18" ht="21" customHeight="1" x14ac:dyDescent="0.25">
      <c r="A47" s="25">
        <v>1</v>
      </c>
      <c r="B47" s="26" t="s">
        <v>124</v>
      </c>
      <c r="C47" s="26"/>
      <c r="D47" s="158">
        <v>-300</v>
      </c>
      <c r="E47" s="108">
        <v>-28</v>
      </c>
      <c r="F47" s="108">
        <v>92</v>
      </c>
      <c r="G47" s="108">
        <v>332</v>
      </c>
      <c r="H47" s="148">
        <v>0.1000188925132417</v>
      </c>
      <c r="I47" s="122"/>
      <c r="J47" s="122">
        <f>SUM(D47:G47)</f>
        <v>96</v>
      </c>
      <c r="L47" s="4"/>
      <c r="Q47" s="26" t="s">
        <v>108</v>
      </c>
    </row>
    <row r="48" spans="1:18" ht="21" customHeight="1" x14ac:dyDescent="0.25">
      <c r="A48" s="25">
        <v>2</v>
      </c>
      <c r="B48" s="26" t="s">
        <v>129</v>
      </c>
      <c r="C48" s="26"/>
      <c r="D48" s="158">
        <v>-330</v>
      </c>
      <c r="E48" s="108">
        <v>-89.8</v>
      </c>
      <c r="F48" s="108">
        <v>45.2</v>
      </c>
      <c r="G48" s="108">
        <v>312.2</v>
      </c>
      <c r="H48" s="148">
        <v>-5.8751578537388438E-2</v>
      </c>
      <c r="I48" s="122"/>
      <c r="J48" s="122">
        <f>SUM(D48:G48)</f>
        <v>-62.400000000000034</v>
      </c>
      <c r="L48" s="4"/>
      <c r="Q48" s="26" t="s">
        <v>117</v>
      </c>
    </row>
    <row r="49" spans="1:17" ht="21" customHeight="1" x14ac:dyDescent="0.25">
      <c r="A49" s="153">
        <v>2</v>
      </c>
      <c r="B49" s="39" t="s">
        <v>130</v>
      </c>
      <c r="C49" s="39"/>
      <c r="D49" s="159">
        <v>-270</v>
      </c>
      <c r="E49" s="42">
        <v>39.799999999999997</v>
      </c>
      <c r="F49" s="42">
        <v>138.80000000000001</v>
      </c>
      <c r="G49" s="42">
        <v>345.8</v>
      </c>
      <c r="H49" s="154">
        <v>0.30027686560496547</v>
      </c>
      <c r="I49" s="155"/>
      <c r="J49" s="155">
        <f>SUM(D49:G49)</f>
        <v>254.40000000000003</v>
      </c>
      <c r="L49" s="4"/>
      <c r="Q49" s="39" t="s">
        <v>118</v>
      </c>
    </row>
    <row r="50" spans="1:17" ht="21" customHeight="1" x14ac:dyDescent="0.25">
      <c r="A50" s="25">
        <v>3</v>
      </c>
      <c r="B50" s="26" t="s">
        <v>125</v>
      </c>
      <c r="C50" s="26"/>
      <c r="D50" s="158">
        <v>-120</v>
      </c>
      <c r="E50" s="108">
        <v>0.79999999999999716</v>
      </c>
      <c r="F50" s="108">
        <v>23.36</v>
      </c>
      <c r="G50" s="108">
        <v>169.76</v>
      </c>
      <c r="H50" s="148">
        <v>0.18267186571826977</v>
      </c>
      <c r="I50" s="122"/>
      <c r="J50" s="122">
        <f t="shared" ref="J50:J57" si="2">SUM(D50:G50)</f>
        <v>73.919999999999987</v>
      </c>
      <c r="L50" s="4"/>
      <c r="Q50" s="26" t="s">
        <v>109</v>
      </c>
    </row>
    <row r="51" spans="1:17" ht="21" customHeight="1" x14ac:dyDescent="0.25">
      <c r="A51" s="25" t="s">
        <v>116</v>
      </c>
      <c r="B51" s="26" t="s">
        <v>131</v>
      </c>
      <c r="C51" s="26"/>
      <c r="D51" s="158">
        <v>-150</v>
      </c>
      <c r="E51" s="108">
        <v>-49</v>
      </c>
      <c r="F51" s="108">
        <v>-23.92</v>
      </c>
      <c r="G51" s="108">
        <v>137.48000000000002</v>
      </c>
      <c r="H51" s="148">
        <v>-0.17459138654184225</v>
      </c>
      <c r="I51" s="122"/>
      <c r="J51" s="122">
        <f t="shared" si="2"/>
        <v>-85.44</v>
      </c>
      <c r="L51" s="4"/>
      <c r="Q51" s="26" t="s">
        <v>119</v>
      </c>
    </row>
    <row r="52" spans="1:17" ht="21" customHeight="1" x14ac:dyDescent="0.25">
      <c r="A52" s="153" t="s">
        <v>120</v>
      </c>
      <c r="B52" s="39" t="s">
        <v>132</v>
      </c>
      <c r="C52" s="39"/>
      <c r="D52" s="159">
        <v>-90</v>
      </c>
      <c r="E52" s="42">
        <v>51.799999999999983</v>
      </c>
      <c r="F52" s="42">
        <v>70.831999999999994</v>
      </c>
      <c r="G52" s="42">
        <v>201.03199999999998</v>
      </c>
      <c r="H52" s="154">
        <v>0.7522264968437915</v>
      </c>
      <c r="I52" s="155"/>
      <c r="J52" s="155">
        <f t="shared" si="2"/>
        <v>233.66399999999996</v>
      </c>
      <c r="L52" s="4"/>
      <c r="Q52" s="39" t="s">
        <v>121</v>
      </c>
    </row>
    <row r="53" spans="1:17" ht="21" customHeight="1" x14ac:dyDescent="0.25">
      <c r="A53" s="25">
        <v>4</v>
      </c>
      <c r="B53" s="26" t="s">
        <v>126</v>
      </c>
      <c r="C53" s="26"/>
      <c r="D53" s="158">
        <v>-300</v>
      </c>
      <c r="E53" s="108">
        <v>-28</v>
      </c>
      <c r="F53" s="108">
        <v>88</v>
      </c>
      <c r="G53" s="108">
        <v>360.8</v>
      </c>
      <c r="H53" s="148">
        <v>0.12249343497344056</v>
      </c>
      <c r="I53" s="122"/>
      <c r="J53" s="122">
        <f t="shared" si="2"/>
        <v>120.80000000000001</v>
      </c>
      <c r="L53" s="4"/>
      <c r="Q53" s="26" t="s">
        <v>110</v>
      </c>
    </row>
    <row r="54" spans="1:17" ht="21" customHeight="1" x14ac:dyDescent="0.25">
      <c r="A54" s="153" t="s">
        <v>111</v>
      </c>
      <c r="B54" s="39" t="s">
        <v>127</v>
      </c>
      <c r="C54" s="39"/>
      <c r="D54" s="159">
        <v>-120</v>
      </c>
      <c r="E54" s="42">
        <v>0.79999999999999716</v>
      </c>
      <c r="F54" s="42">
        <v>28.960000000000022</v>
      </c>
      <c r="G54" s="42">
        <v>188.57600000000002</v>
      </c>
      <c r="H54" s="154">
        <v>0.2340795222783163</v>
      </c>
      <c r="I54" s="155"/>
      <c r="J54" s="155">
        <f t="shared" si="2"/>
        <v>98.336000000000041</v>
      </c>
      <c r="L54" s="4"/>
      <c r="Q54" s="39" t="s">
        <v>112</v>
      </c>
    </row>
    <row r="55" spans="1:17" ht="21" customHeight="1" x14ac:dyDescent="0.25">
      <c r="A55" s="25">
        <v>5</v>
      </c>
      <c r="B55" s="26" t="s">
        <v>133</v>
      </c>
      <c r="C55" s="26"/>
      <c r="D55" s="158">
        <v>0</v>
      </c>
      <c r="E55" s="108">
        <v>-88</v>
      </c>
      <c r="F55" s="108">
        <v>32</v>
      </c>
      <c r="G55" s="108">
        <v>152</v>
      </c>
      <c r="H55" s="148">
        <v>0.50859268357512954</v>
      </c>
      <c r="I55" s="122"/>
      <c r="J55" s="122">
        <f t="shared" si="2"/>
        <v>96</v>
      </c>
      <c r="L55" s="4"/>
      <c r="Q55" s="26" t="s">
        <v>113</v>
      </c>
    </row>
    <row r="56" spans="1:17" ht="21" customHeight="1" x14ac:dyDescent="0.25">
      <c r="A56" s="153" t="s">
        <v>79</v>
      </c>
      <c r="B56" s="39" t="s">
        <v>128</v>
      </c>
      <c r="C56" s="39"/>
      <c r="D56" s="160">
        <v>0</v>
      </c>
      <c r="E56" s="39">
        <v>8</v>
      </c>
      <c r="F56" s="42">
        <v>28.160000000000004</v>
      </c>
      <c r="G56" s="42">
        <v>52.16</v>
      </c>
      <c r="H56" s="156" t="s">
        <v>9</v>
      </c>
      <c r="I56" s="155"/>
      <c r="J56" s="155">
        <f t="shared" si="2"/>
        <v>88.32</v>
      </c>
      <c r="L56" s="4"/>
      <c r="Q56" s="39" t="s">
        <v>114</v>
      </c>
    </row>
    <row r="57" spans="1:17" ht="21" customHeight="1" x14ac:dyDescent="0.25">
      <c r="A57" s="153">
        <v>6</v>
      </c>
      <c r="B57" s="39" t="s">
        <v>134</v>
      </c>
      <c r="C57" s="39"/>
      <c r="D57" s="160">
        <v>0</v>
      </c>
      <c r="E57" s="42">
        <v>-15.84</v>
      </c>
      <c r="F57" s="42">
        <v>8.16</v>
      </c>
      <c r="G57" s="42">
        <v>32.159999999999997</v>
      </c>
      <c r="H57" s="154">
        <v>0.71</v>
      </c>
      <c r="I57" s="155"/>
      <c r="J57" s="155">
        <f t="shared" si="2"/>
        <v>24.479999999999997</v>
      </c>
      <c r="L57" s="4"/>
      <c r="Q57" s="39" t="s">
        <v>115</v>
      </c>
    </row>
  </sheetData>
  <printOptions horizontalCentered="1" verticalCentered="1" headings="1"/>
  <pageMargins left="0.74803149606299213" right="0.74803149606299213" top="0.6692913385826772" bottom="0.35433070866141736" header="0.51181102362204722" footer="0.27559055118110237"/>
  <pageSetup paperSize="9" orientation="portrait" horizontalDpi="200" verticalDpi="200" r:id="rId1"/>
  <headerFooter alignWithMargins="0">
    <oddFooter>&amp;R© E.M. Abascal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58A15-52E2-4C26-9325-8DA17F3FDE50}">
  <dimension ref="A1:Q84"/>
  <sheetViews>
    <sheetView view="pageBreakPreview" zoomScaleNormal="130" zoomScaleSheetLayoutView="100" workbookViewId="0">
      <selection activeCell="B2" sqref="B2"/>
    </sheetView>
  </sheetViews>
  <sheetFormatPr defaultColWidth="11.453125" defaultRowHeight="12.5" customHeight="1" x14ac:dyDescent="0.25"/>
  <cols>
    <col min="1" max="1" width="2.453125" style="25" customWidth="1"/>
    <col min="2" max="2" width="19.90625" style="26" customWidth="1"/>
    <col min="3" max="3" width="8.1796875" style="26" customWidth="1"/>
    <col min="4" max="4" width="7.08984375" style="26" customWidth="1"/>
    <col min="5" max="8" width="7.90625" style="26" customWidth="1"/>
    <col min="9" max="9" width="11" style="25" customWidth="1"/>
    <col min="10" max="16" width="7.7265625" style="26" customWidth="1"/>
    <col min="17" max="16384" width="11.453125" style="26"/>
  </cols>
  <sheetData>
    <row r="1" spans="1:17" ht="12.5" customHeight="1" x14ac:dyDescent="0.35">
      <c r="E1" s="144" t="s">
        <v>38</v>
      </c>
    </row>
    <row r="2" spans="1:17" ht="12.5" customHeight="1" x14ac:dyDescent="0.25">
      <c r="B2" s="28" t="s">
        <v>39</v>
      </c>
      <c r="E2" s="27"/>
    </row>
    <row r="3" spans="1:17" ht="12.5" customHeight="1" x14ac:dyDescent="0.25">
      <c r="Q3" s="25"/>
    </row>
    <row r="4" spans="1:17" ht="12.5" customHeight="1" x14ac:dyDescent="0.25">
      <c r="B4" s="29" t="s">
        <v>40</v>
      </c>
      <c r="C4" s="130" t="s">
        <v>10</v>
      </c>
      <c r="F4" s="37">
        <v>1</v>
      </c>
      <c r="G4" s="37">
        <v>2</v>
      </c>
      <c r="H4" s="37">
        <v>3</v>
      </c>
      <c r="I4" s="53"/>
      <c r="Q4" s="25"/>
    </row>
    <row r="5" spans="1:17" ht="12.5" customHeight="1" x14ac:dyDescent="0.25">
      <c r="B5" s="26" t="s">
        <v>11</v>
      </c>
      <c r="C5" s="30">
        <v>60000</v>
      </c>
      <c r="F5" s="31">
        <f>C5</f>
        <v>60000</v>
      </c>
      <c r="G5" s="31">
        <f>F5</f>
        <v>60000</v>
      </c>
      <c r="H5" s="31">
        <f>G5</f>
        <v>60000</v>
      </c>
      <c r="I5" s="32"/>
      <c r="Q5" s="25"/>
    </row>
    <row r="6" spans="1:17" ht="12.5" customHeight="1" x14ac:dyDescent="0.25">
      <c r="B6" s="26" t="s">
        <v>12</v>
      </c>
      <c r="C6" s="30">
        <v>10</v>
      </c>
      <c r="F6" s="31">
        <f>C6</f>
        <v>10</v>
      </c>
      <c r="G6" s="31">
        <f>F6*(1+$C$8)</f>
        <v>10</v>
      </c>
      <c r="H6" s="31">
        <f>G6*(1+$C$8)</f>
        <v>10</v>
      </c>
      <c r="I6" s="31"/>
      <c r="Q6" s="25"/>
    </row>
    <row r="7" spans="1:17" ht="12.5" customHeight="1" x14ac:dyDescent="0.25">
      <c r="B7" s="26" t="s">
        <v>13</v>
      </c>
      <c r="C7" s="33">
        <v>8</v>
      </c>
      <c r="F7" s="26">
        <f>C7</f>
        <v>8</v>
      </c>
      <c r="G7" s="31">
        <f>F7*(1+$C$8)</f>
        <v>8</v>
      </c>
      <c r="H7" s="31">
        <f>G7*(1+$C$8)</f>
        <v>8</v>
      </c>
      <c r="I7" s="34"/>
    </row>
    <row r="8" spans="1:17" ht="12.5" customHeight="1" x14ac:dyDescent="0.25">
      <c r="B8" s="26" t="s">
        <v>14</v>
      </c>
      <c r="C8" s="35">
        <v>0</v>
      </c>
      <c r="F8" s="28"/>
      <c r="G8" s="34"/>
      <c r="H8" s="34"/>
      <c r="I8" s="34"/>
    </row>
    <row r="9" spans="1:17" ht="12.5" customHeight="1" x14ac:dyDescent="0.25">
      <c r="I9" s="26"/>
    </row>
    <row r="10" spans="1:17" ht="12.5" customHeight="1" x14ac:dyDescent="0.25">
      <c r="A10" s="36"/>
      <c r="B10" s="37" t="s">
        <v>41</v>
      </c>
      <c r="C10" s="28"/>
      <c r="F10" s="37">
        <v>1</v>
      </c>
      <c r="G10" s="37">
        <v>2</v>
      </c>
      <c r="H10" s="37">
        <v>3</v>
      </c>
      <c r="I10" s="28"/>
    </row>
    <row r="11" spans="1:17" ht="12.5" customHeight="1" x14ac:dyDescent="0.25">
      <c r="B11" s="26" t="s">
        <v>15</v>
      </c>
      <c r="C11" s="31"/>
      <c r="F11" s="31">
        <f>F5*F6/1000</f>
        <v>600</v>
      </c>
      <c r="G11" s="31">
        <f>G5*G6/1000</f>
        <v>600</v>
      </c>
      <c r="H11" s="31">
        <f>H5*H6/1000</f>
        <v>600</v>
      </c>
      <c r="I11" s="32"/>
    </row>
    <row r="12" spans="1:17" ht="12.5" customHeight="1" x14ac:dyDescent="0.35">
      <c r="B12" s="26" t="s">
        <v>16</v>
      </c>
      <c r="F12" s="38">
        <f>F7*F5/1000</f>
        <v>480</v>
      </c>
      <c r="G12" s="38">
        <f>G7*G5/1000</f>
        <v>480</v>
      </c>
      <c r="H12" s="38">
        <f>H7*H5/1000</f>
        <v>480</v>
      </c>
      <c r="I12" s="31"/>
      <c r="K12" s="118"/>
    </row>
    <row r="13" spans="1:17" ht="12.5" customHeight="1" x14ac:dyDescent="0.25">
      <c r="B13" s="26" t="s">
        <v>17</v>
      </c>
      <c r="C13" s="31"/>
      <c r="F13" s="31">
        <f>F11-F12</f>
        <v>120</v>
      </c>
      <c r="G13" s="31">
        <f>G11-G12</f>
        <v>120</v>
      </c>
      <c r="H13" s="31">
        <f>H11-H12</f>
        <v>120</v>
      </c>
      <c r="I13" s="31"/>
    </row>
    <row r="14" spans="1:17" ht="12.5" customHeight="1" x14ac:dyDescent="0.25">
      <c r="B14" s="26" t="s">
        <v>18</v>
      </c>
      <c r="C14" s="33">
        <v>20</v>
      </c>
      <c r="F14" s="39">
        <f>C14</f>
        <v>20</v>
      </c>
      <c r="G14" s="39">
        <f>F14*(1+$C8)</f>
        <v>20</v>
      </c>
      <c r="H14" s="42">
        <f>G14*(1+$C8)</f>
        <v>20</v>
      </c>
      <c r="I14" s="28"/>
    </row>
    <row r="15" spans="1:17" ht="12.5" customHeight="1" x14ac:dyDescent="0.25">
      <c r="B15" s="40" t="s">
        <v>0</v>
      </c>
      <c r="C15" s="54"/>
      <c r="F15" s="48">
        <f>F13-F14</f>
        <v>100</v>
      </c>
      <c r="G15" s="48">
        <f>G13-G14</f>
        <v>100</v>
      </c>
      <c r="H15" s="48">
        <f>H13-H14</f>
        <v>100</v>
      </c>
      <c r="I15" s="31"/>
      <c r="J15" s="41"/>
    </row>
    <row r="16" spans="1:17" ht="12.5" customHeight="1" x14ac:dyDescent="0.25">
      <c r="B16" s="26" t="s">
        <v>19</v>
      </c>
      <c r="C16" s="33">
        <v>5</v>
      </c>
      <c r="D16" s="26" t="s">
        <v>99</v>
      </c>
      <c r="F16" s="39">
        <f>$E31*(1/$C$16)</f>
        <v>60</v>
      </c>
      <c r="G16" s="39">
        <f>$E31*(1/$C$16)</f>
        <v>60</v>
      </c>
      <c r="H16" s="39">
        <f>$E31*(1/$C$16)</f>
        <v>60</v>
      </c>
      <c r="I16" s="26"/>
      <c r="J16" s="41"/>
    </row>
    <row r="17" spans="1:15" ht="12.5" customHeight="1" x14ac:dyDescent="0.25">
      <c r="B17" s="28" t="s">
        <v>1</v>
      </c>
      <c r="C17" s="25"/>
      <c r="F17" s="31">
        <f>F15-F16</f>
        <v>40</v>
      </c>
      <c r="G17" s="31">
        <f>G15-G16</f>
        <v>40</v>
      </c>
      <c r="H17" s="31">
        <f>H15-H16</f>
        <v>40</v>
      </c>
      <c r="I17" s="31"/>
      <c r="J17" s="41"/>
    </row>
    <row r="18" spans="1:15" ht="12.5" customHeight="1" x14ac:dyDescent="0.25">
      <c r="B18" s="26" t="s">
        <v>20</v>
      </c>
      <c r="C18" s="35">
        <v>0.05</v>
      </c>
      <c r="F18" s="42">
        <f>E36*$C$18</f>
        <v>0</v>
      </c>
      <c r="G18" s="42">
        <f t="shared" ref="G18" si="0">F36*$C$18</f>
        <v>0</v>
      </c>
      <c r="H18" s="42">
        <f>G36*$C$18</f>
        <v>0</v>
      </c>
      <c r="I18" s="26"/>
      <c r="J18" s="41"/>
    </row>
    <row r="19" spans="1:15" ht="12.5" customHeight="1" x14ac:dyDescent="0.25">
      <c r="B19" s="26" t="s">
        <v>21</v>
      </c>
      <c r="C19" s="54"/>
      <c r="F19" s="31">
        <f>F17-F18</f>
        <v>40</v>
      </c>
      <c r="G19" s="31">
        <f>G17-G18</f>
        <v>40</v>
      </c>
      <c r="H19" s="31">
        <f>H17-H18</f>
        <v>40</v>
      </c>
      <c r="I19" s="31"/>
      <c r="J19" s="41"/>
    </row>
    <row r="20" spans="1:15" ht="12.5" customHeight="1" x14ac:dyDescent="0.25">
      <c r="B20" s="26" t="s">
        <v>42</v>
      </c>
      <c r="C20" s="35">
        <v>0.2</v>
      </c>
      <c r="F20" s="42">
        <f>F19*$C$20</f>
        <v>8</v>
      </c>
      <c r="G20" s="42">
        <f>G19*$C$20</f>
        <v>8</v>
      </c>
      <c r="H20" s="42">
        <f>H19*$C$20</f>
        <v>8</v>
      </c>
      <c r="I20" s="26"/>
      <c r="J20" s="41"/>
    </row>
    <row r="21" spans="1:15" ht="12.5" customHeight="1" x14ac:dyDescent="0.25">
      <c r="B21" s="28" t="s">
        <v>22</v>
      </c>
      <c r="C21" s="52"/>
      <c r="F21" s="31">
        <f>F19-F20</f>
        <v>32</v>
      </c>
      <c r="G21" s="31">
        <f>G19-G20</f>
        <v>32</v>
      </c>
      <c r="H21" s="31">
        <f>H19-H20</f>
        <v>32</v>
      </c>
      <c r="I21" s="31"/>
      <c r="J21" s="43"/>
    </row>
    <row r="22" spans="1:15" ht="12.5" customHeight="1" x14ac:dyDescent="0.25">
      <c r="B22" s="49" t="s">
        <v>43</v>
      </c>
      <c r="C22" s="35">
        <v>0</v>
      </c>
      <c r="E22" s="58"/>
      <c r="F22" s="66">
        <f>$C22*F21</f>
        <v>0</v>
      </c>
      <c r="G22" s="66">
        <f t="shared" ref="G22:H22" si="1">$C22*G21</f>
        <v>0</v>
      </c>
      <c r="H22" s="66">
        <f t="shared" si="1"/>
        <v>0</v>
      </c>
      <c r="I22" s="31"/>
      <c r="J22" s="43"/>
    </row>
    <row r="23" spans="1:15" ht="12.5" customHeight="1" x14ac:dyDescent="0.3">
      <c r="B23" s="28"/>
      <c r="C23" s="28"/>
      <c r="F23" s="31"/>
      <c r="G23" s="31"/>
      <c r="H23" s="31"/>
      <c r="I23" s="145" t="s">
        <v>23</v>
      </c>
      <c r="J23" s="43"/>
    </row>
    <row r="24" spans="1:15" ht="12.5" customHeight="1" x14ac:dyDescent="0.25">
      <c r="B24" s="44" t="s">
        <v>24</v>
      </c>
      <c r="C24" s="44"/>
      <c r="F24" s="45">
        <f>F15/$E$31</f>
        <v>0.33333333333333331</v>
      </c>
      <c r="G24" s="45">
        <f>G15/$E$31</f>
        <v>0.33333333333333331</v>
      </c>
      <c r="H24" s="45">
        <f>H15/$E$31</f>
        <v>0.33333333333333331</v>
      </c>
      <c r="I24" s="124">
        <f>AVERAGE(F24:H24)</f>
        <v>0.33333333333333331</v>
      </c>
      <c r="J24" s="43"/>
    </row>
    <row r="25" spans="1:15" ht="12.5" customHeight="1" x14ac:dyDescent="0.25">
      <c r="B25" s="44" t="s">
        <v>25</v>
      </c>
      <c r="C25" s="44"/>
      <c r="F25" s="45">
        <f>F17/E32</f>
        <v>0.13333333333333333</v>
      </c>
      <c r="G25" s="45">
        <f>G17/F32</f>
        <v>0.1111111111111111</v>
      </c>
      <c r="H25" s="45">
        <f>H17/G32</f>
        <v>0.13333333333333333</v>
      </c>
      <c r="I25" s="124">
        <f>AVERAGE(F25:H25)</f>
        <v>0.12592592592592591</v>
      </c>
      <c r="J25" s="43"/>
    </row>
    <row r="26" spans="1:15" ht="12.5" customHeight="1" x14ac:dyDescent="0.25">
      <c r="B26" s="44" t="s">
        <v>44</v>
      </c>
      <c r="C26" s="44"/>
      <c r="F26" s="45">
        <f>F21/E32</f>
        <v>0.10666666666666667</v>
      </c>
      <c r="G26" s="45">
        <f t="shared" ref="G26:H26" si="2">G21/F32</f>
        <v>8.8888888888888892E-2</v>
      </c>
      <c r="H26" s="45">
        <f t="shared" si="2"/>
        <v>0.10666666666666667</v>
      </c>
      <c r="I26" s="124">
        <f>AVERAGE(F26:H26)</f>
        <v>0.10074074074074074</v>
      </c>
      <c r="J26" s="43"/>
    </row>
    <row r="27" spans="1:15" ht="12.5" customHeight="1" x14ac:dyDescent="0.25">
      <c r="B27" s="44" t="s">
        <v>45</v>
      </c>
      <c r="C27" s="44"/>
      <c r="F27" s="45">
        <f>F21/E37</f>
        <v>0.10666666666666667</v>
      </c>
      <c r="G27" s="45">
        <f>G21/F37</f>
        <v>9.6385542168674704E-2</v>
      </c>
      <c r="H27" s="45">
        <f>H21/G37</f>
        <v>8.7912087912087919E-2</v>
      </c>
      <c r="I27" s="124">
        <f>AVERAGE(F27:H27)</f>
        <v>9.698809891580977E-2</v>
      </c>
      <c r="J27" s="43"/>
    </row>
    <row r="28" spans="1:15" ht="12.5" customHeight="1" x14ac:dyDescent="0.25">
      <c r="B28" s="28"/>
      <c r="C28" s="28"/>
      <c r="E28" s="31"/>
      <c r="F28" s="31"/>
      <c r="G28" s="31"/>
      <c r="H28" s="31"/>
      <c r="J28" s="43"/>
    </row>
    <row r="29" spans="1:15" ht="12.5" customHeight="1" x14ac:dyDescent="0.25">
      <c r="A29" s="36"/>
      <c r="B29" s="37" t="s">
        <v>26</v>
      </c>
      <c r="C29" s="28"/>
      <c r="E29" s="37">
        <v>0</v>
      </c>
      <c r="F29" s="37">
        <v>1</v>
      </c>
      <c r="G29" s="37">
        <v>2</v>
      </c>
      <c r="H29" s="37">
        <v>3</v>
      </c>
      <c r="I29" s="28"/>
      <c r="K29" s="28" t="s">
        <v>100</v>
      </c>
    </row>
    <row r="30" spans="1:15" ht="12.5" customHeight="1" x14ac:dyDescent="0.25">
      <c r="B30" s="26" t="s">
        <v>46</v>
      </c>
      <c r="C30" s="35">
        <v>0.2</v>
      </c>
      <c r="D30" s="26" t="s">
        <v>47</v>
      </c>
      <c r="F30" s="31">
        <f>$C$30*F11</f>
        <v>120</v>
      </c>
      <c r="G30" s="31">
        <f>$C$30*G11</f>
        <v>120</v>
      </c>
      <c r="H30" s="143">
        <v>0</v>
      </c>
      <c r="I30" s="32"/>
      <c r="K30" s="26" t="s">
        <v>36</v>
      </c>
      <c r="L30" s="28">
        <v>90</v>
      </c>
      <c r="N30" s="55" t="s">
        <v>102</v>
      </c>
      <c r="O30" s="55"/>
    </row>
    <row r="31" spans="1:15" ht="12.5" customHeight="1" x14ac:dyDescent="0.25">
      <c r="B31" s="26" t="s">
        <v>27</v>
      </c>
      <c r="C31" s="30">
        <v>0</v>
      </c>
      <c r="D31" s="26" t="s">
        <v>7</v>
      </c>
      <c r="E31" s="60">
        <v>300</v>
      </c>
      <c r="F31" s="38">
        <f>E31-F16+$C31</f>
        <v>240</v>
      </c>
      <c r="G31" s="38">
        <f>F31-G16+$C31</f>
        <v>180</v>
      </c>
      <c r="H31" s="60">
        <v>0</v>
      </c>
      <c r="I31" s="32"/>
      <c r="K31" s="26" t="s">
        <v>101</v>
      </c>
      <c r="L31" s="28">
        <v>10</v>
      </c>
      <c r="N31" s="56">
        <f>(L30+L31*0.85-L32*0.85)/365</f>
        <v>0.2</v>
      </c>
      <c r="O31" s="57"/>
    </row>
    <row r="32" spans="1:15" ht="12.5" customHeight="1" x14ac:dyDescent="0.25">
      <c r="B32" s="40" t="s">
        <v>28</v>
      </c>
      <c r="C32" s="47"/>
      <c r="E32" s="31">
        <f>E31+E30</f>
        <v>300</v>
      </c>
      <c r="F32" s="31">
        <f>F31+F30</f>
        <v>360</v>
      </c>
      <c r="G32" s="31">
        <f>G31+G30</f>
        <v>300</v>
      </c>
      <c r="H32" s="31">
        <f>H31+H30</f>
        <v>0</v>
      </c>
      <c r="I32" s="31"/>
      <c r="K32" s="26" t="s">
        <v>37</v>
      </c>
      <c r="L32" s="28">
        <v>30</v>
      </c>
    </row>
    <row r="33" spans="2:10" ht="7.5" customHeight="1" x14ac:dyDescent="0.25">
      <c r="C33" s="25"/>
      <c r="I33" s="26"/>
    </row>
    <row r="34" spans="2:10" ht="12.5" customHeight="1" x14ac:dyDescent="0.25">
      <c r="B34" s="59" t="s">
        <v>48</v>
      </c>
      <c r="C34" s="35">
        <v>0</v>
      </c>
      <c r="D34" s="26" t="s">
        <v>51</v>
      </c>
      <c r="E34" s="26">
        <f>$C34*E30</f>
        <v>0</v>
      </c>
      <c r="F34" s="108">
        <f>$C34*F30</f>
        <v>0</v>
      </c>
      <c r="G34" s="108">
        <f t="shared" ref="G34:H34" si="3">$C34*G30</f>
        <v>0</v>
      </c>
      <c r="H34" s="26">
        <f t="shared" si="3"/>
        <v>0</v>
      </c>
      <c r="I34" s="26"/>
    </row>
    <row r="35" spans="2:10" ht="12.5" customHeight="1" x14ac:dyDescent="0.25">
      <c r="B35" s="59" t="s">
        <v>49</v>
      </c>
      <c r="C35" s="30">
        <v>3</v>
      </c>
      <c r="D35" s="26" t="s">
        <v>52</v>
      </c>
      <c r="E35" s="60">
        <v>0</v>
      </c>
      <c r="F35" s="38">
        <f>E35-($E35/$C35)</f>
        <v>0</v>
      </c>
      <c r="G35" s="38">
        <f>F35-($E35/$C35)</f>
        <v>0</v>
      </c>
      <c r="H35" s="60">
        <v>0</v>
      </c>
      <c r="I35" s="26"/>
    </row>
    <row r="36" spans="2:10" ht="12.5" customHeight="1" x14ac:dyDescent="0.25">
      <c r="B36" s="28" t="s">
        <v>103</v>
      </c>
      <c r="E36" s="31">
        <f>E34+E35</f>
        <v>0</v>
      </c>
      <c r="F36" s="31">
        <f>F34+F35</f>
        <v>0</v>
      </c>
      <c r="G36" s="31">
        <f t="shared" ref="G36:H36" si="4">G34+G35</f>
        <v>0</v>
      </c>
      <c r="H36" s="31">
        <f t="shared" si="4"/>
        <v>0</v>
      </c>
      <c r="I36" s="31"/>
    </row>
    <row r="37" spans="2:10" ht="12.5" customHeight="1" x14ac:dyDescent="0.25">
      <c r="B37" s="28" t="s">
        <v>105</v>
      </c>
      <c r="C37" s="65"/>
      <c r="E37" s="67">
        <f>E31-E35</f>
        <v>300</v>
      </c>
      <c r="F37" s="38">
        <f>E37+F21-F22</f>
        <v>332</v>
      </c>
      <c r="G37" s="38">
        <f t="shared" ref="G37:H37" si="5">F37+G21-G22</f>
        <v>364</v>
      </c>
      <c r="H37" s="38">
        <f t="shared" si="5"/>
        <v>396</v>
      </c>
      <c r="I37" s="32"/>
    </row>
    <row r="38" spans="2:10" ht="12.5" customHeight="1" x14ac:dyDescent="0.25">
      <c r="B38" s="28" t="s">
        <v>50</v>
      </c>
      <c r="E38" s="31">
        <f>E36+E37</f>
        <v>300</v>
      </c>
      <c r="F38" s="31">
        <f t="shared" ref="F38:H38" si="6">F36+F37</f>
        <v>332</v>
      </c>
      <c r="G38" s="31">
        <f t="shared" si="6"/>
        <v>364</v>
      </c>
      <c r="H38" s="31">
        <f t="shared" si="6"/>
        <v>396</v>
      </c>
      <c r="I38" s="31"/>
    </row>
    <row r="39" spans="2:10" ht="5.5" customHeight="1" x14ac:dyDescent="0.25">
      <c r="F39" s="31"/>
      <c r="G39" s="31"/>
      <c r="H39" s="31"/>
      <c r="I39" s="31"/>
    </row>
    <row r="40" spans="2:10" ht="12.5" customHeight="1" x14ac:dyDescent="0.25">
      <c r="D40" s="61" t="s">
        <v>29</v>
      </c>
      <c r="E40" s="31">
        <f>E38-E32</f>
        <v>0</v>
      </c>
      <c r="F40" s="31">
        <f>F38-F32</f>
        <v>-28</v>
      </c>
      <c r="G40" s="31">
        <f>G38-G32</f>
        <v>64</v>
      </c>
      <c r="H40" s="31">
        <f>H38-H32</f>
        <v>396</v>
      </c>
      <c r="I40" s="32"/>
    </row>
    <row r="41" spans="2:10" ht="12.5" customHeight="1" x14ac:dyDescent="0.25">
      <c r="D41" s="44" t="s">
        <v>70</v>
      </c>
      <c r="F41" s="31">
        <f>F40-E40</f>
        <v>-28</v>
      </c>
      <c r="G41" s="31">
        <f>G40-F40</f>
        <v>92</v>
      </c>
      <c r="H41" s="31">
        <f>H40-G40</f>
        <v>332</v>
      </c>
      <c r="I41" s="32"/>
    </row>
    <row r="42" spans="2:10" ht="12.5" customHeight="1" x14ac:dyDescent="0.25">
      <c r="D42" s="44" t="s">
        <v>71</v>
      </c>
      <c r="E42" s="68">
        <f>-E37</f>
        <v>-300</v>
      </c>
      <c r="F42" s="68">
        <f>F41+F22</f>
        <v>-28</v>
      </c>
      <c r="G42" s="68">
        <f t="shared" ref="G42:H42" si="7">G41+G22</f>
        <v>92</v>
      </c>
      <c r="H42" s="68">
        <f t="shared" si="7"/>
        <v>332</v>
      </c>
      <c r="I42" s="32"/>
    </row>
    <row r="43" spans="2:10" ht="12.5" customHeight="1" x14ac:dyDescent="0.25">
      <c r="E43" s="31"/>
      <c r="F43" s="31"/>
      <c r="G43" s="31"/>
      <c r="H43" s="32"/>
    </row>
    <row r="44" spans="2:10" ht="12.5" customHeight="1" x14ac:dyDescent="0.25">
      <c r="B44" s="29" t="s">
        <v>53</v>
      </c>
      <c r="C44" s="40"/>
      <c r="E44" s="37">
        <v>0</v>
      </c>
      <c r="F44" s="37">
        <v>1</v>
      </c>
      <c r="G44" s="37">
        <v>2</v>
      </c>
      <c r="H44" s="37">
        <v>3</v>
      </c>
      <c r="I44" s="28"/>
      <c r="J44" s="25"/>
    </row>
    <row r="45" spans="2:10" ht="12.5" customHeight="1" x14ac:dyDescent="0.25">
      <c r="B45" s="26" t="s">
        <v>22</v>
      </c>
      <c r="F45" s="31">
        <f>F21</f>
        <v>32</v>
      </c>
      <c r="G45" s="31">
        <f>G21</f>
        <v>32</v>
      </c>
      <c r="H45" s="31">
        <f>H21</f>
        <v>32</v>
      </c>
      <c r="I45" s="31"/>
      <c r="J45" s="25"/>
    </row>
    <row r="46" spans="2:10" ht="12.5" customHeight="1" x14ac:dyDescent="0.25">
      <c r="B46" s="46" t="s">
        <v>33</v>
      </c>
      <c r="C46" s="46"/>
      <c r="E46" s="31">
        <f>-E32</f>
        <v>-300</v>
      </c>
      <c r="F46" s="31">
        <f>E32-F32</f>
        <v>-60</v>
      </c>
      <c r="G46" s="31">
        <f>F32-G32</f>
        <v>60</v>
      </c>
      <c r="H46" s="31">
        <f>G32-H32</f>
        <v>300</v>
      </c>
      <c r="I46" s="32"/>
      <c r="J46" s="25"/>
    </row>
    <row r="47" spans="2:10" ht="12.5" customHeight="1" x14ac:dyDescent="0.25">
      <c r="B47" s="53" t="s">
        <v>34</v>
      </c>
      <c r="C47" s="53"/>
      <c r="E47" s="38">
        <f>E36</f>
        <v>0</v>
      </c>
      <c r="F47" s="38">
        <f>F36-E36</f>
        <v>0</v>
      </c>
      <c r="G47" s="38">
        <f>G36-F36</f>
        <v>0</v>
      </c>
      <c r="H47" s="38">
        <f>H36-G36</f>
        <v>0</v>
      </c>
      <c r="I47" s="120" t="s">
        <v>54</v>
      </c>
      <c r="J47" s="25"/>
    </row>
    <row r="48" spans="2:10" ht="12.5" customHeight="1" x14ac:dyDescent="0.25">
      <c r="B48" s="55" t="s">
        <v>35</v>
      </c>
      <c r="C48" s="53"/>
      <c r="E48" s="48">
        <f>SUM(E45:E47)</f>
        <v>-300</v>
      </c>
      <c r="F48" s="48">
        <f>SUM(F45:F47)</f>
        <v>-28</v>
      </c>
      <c r="G48" s="48">
        <f>SUM(G45:G47)</f>
        <v>92</v>
      </c>
      <c r="H48" s="48">
        <f>SUM(H45:H47)</f>
        <v>332</v>
      </c>
      <c r="I48" s="119">
        <f>SUM(E48:H48)</f>
        <v>96</v>
      </c>
      <c r="J48" s="25"/>
    </row>
    <row r="49" spans="2:11" ht="12.5" customHeight="1" x14ac:dyDescent="0.25">
      <c r="B49" s="49" t="s">
        <v>30</v>
      </c>
      <c r="C49" s="50">
        <f>IRR(E48:H48)</f>
        <v>0.1000188925132417</v>
      </c>
      <c r="E49" s="31"/>
      <c r="F49" s="31"/>
      <c r="G49" s="31"/>
      <c r="H49" s="31"/>
      <c r="I49" s="31"/>
      <c r="J49" s="36"/>
    </row>
    <row r="50" spans="2:11" ht="12.5" customHeight="1" x14ac:dyDescent="0.25">
      <c r="C50" s="49"/>
      <c r="F50" s="49"/>
      <c r="G50" s="62"/>
      <c r="H50" s="63"/>
      <c r="I50" s="32"/>
      <c r="J50" s="51"/>
    </row>
    <row r="51" spans="2:11" ht="12.5" customHeight="1" x14ac:dyDescent="0.25">
      <c r="B51" s="37" t="s">
        <v>2</v>
      </c>
      <c r="C51" s="28"/>
      <c r="E51" s="37">
        <v>0</v>
      </c>
      <c r="F51" s="37">
        <v>1</v>
      </c>
      <c r="G51" s="37">
        <v>2</v>
      </c>
      <c r="H51" s="37">
        <v>3</v>
      </c>
      <c r="I51" s="32"/>
      <c r="J51" s="51"/>
    </row>
    <row r="52" spans="2:11" ht="12.5" customHeight="1" x14ac:dyDescent="0.25">
      <c r="B52" s="26" t="s">
        <v>3</v>
      </c>
      <c r="E52" s="31"/>
      <c r="F52" s="31">
        <f>F17*(1-$C20)</f>
        <v>32</v>
      </c>
      <c r="G52" s="31">
        <f>G17*(1-$C20)</f>
        <v>32</v>
      </c>
      <c r="H52" s="31">
        <f>H17*(1-$C20)</f>
        <v>32</v>
      </c>
      <c r="I52" s="32"/>
      <c r="J52" s="51"/>
    </row>
    <row r="53" spans="2:11" ht="12.5" customHeight="1" x14ac:dyDescent="0.25">
      <c r="B53" s="46" t="s">
        <v>33</v>
      </c>
      <c r="C53" s="46"/>
      <c r="E53" s="38">
        <f>E46</f>
        <v>-300</v>
      </c>
      <c r="F53" s="38">
        <f t="shared" ref="F53:H53" si="8">F46</f>
        <v>-60</v>
      </c>
      <c r="G53" s="38">
        <f t="shared" si="8"/>
        <v>60</v>
      </c>
      <c r="H53" s="38">
        <f t="shared" si="8"/>
        <v>300</v>
      </c>
      <c r="I53" s="32"/>
      <c r="J53" s="51"/>
    </row>
    <row r="54" spans="2:11" ht="12.5" customHeight="1" x14ac:dyDescent="0.25">
      <c r="B54" s="40" t="s">
        <v>2</v>
      </c>
      <c r="C54" s="46"/>
      <c r="E54" s="48">
        <f>SUM(E52:E53)</f>
        <v>-300</v>
      </c>
      <c r="F54" s="48">
        <f>SUM(F52:F53)</f>
        <v>-28</v>
      </c>
      <c r="G54" s="48">
        <f>SUM(G52:G53)</f>
        <v>92</v>
      </c>
      <c r="H54" s="48">
        <f>SUM(H52:H53)</f>
        <v>332</v>
      </c>
      <c r="I54" s="32"/>
      <c r="J54" s="51"/>
    </row>
    <row r="55" spans="2:11" ht="12.5" customHeight="1" x14ac:dyDescent="0.25">
      <c r="B55" s="49" t="s">
        <v>5</v>
      </c>
      <c r="C55" s="50">
        <f>IRR(E54:H54)</f>
        <v>0.1000188925132417</v>
      </c>
      <c r="E55" s="31"/>
      <c r="F55" s="31"/>
      <c r="G55" s="31"/>
      <c r="H55" s="31"/>
    </row>
    <row r="56" spans="2:11" ht="12.5" customHeight="1" x14ac:dyDescent="0.25">
      <c r="B56" s="49"/>
      <c r="C56" s="123"/>
      <c r="E56" s="31"/>
      <c r="F56" s="31"/>
      <c r="G56" s="31"/>
      <c r="H56" s="31"/>
    </row>
    <row r="57" spans="2:11" ht="12.5" customHeight="1" x14ac:dyDescent="0.25">
      <c r="B57" s="49"/>
      <c r="C57" s="123"/>
      <c r="E57" s="31"/>
      <c r="F57" s="31"/>
      <c r="G57" s="31"/>
      <c r="H57" s="31"/>
    </row>
    <row r="58" spans="2:11" ht="12.5" customHeight="1" x14ac:dyDescent="0.25">
      <c r="E58" s="49"/>
      <c r="F58" s="62"/>
      <c r="G58" s="63"/>
      <c r="H58" s="32"/>
    </row>
    <row r="59" spans="2:11" ht="17" customHeight="1" x14ac:dyDescent="0.25">
      <c r="B59" s="125" t="s">
        <v>56</v>
      </c>
      <c r="C59" s="126"/>
      <c r="D59" s="127"/>
      <c r="E59" s="128"/>
      <c r="G59" s="121" t="s">
        <v>55</v>
      </c>
      <c r="H59" s="71"/>
      <c r="I59" s="71"/>
      <c r="J59" s="71"/>
      <c r="K59" s="71"/>
    </row>
    <row r="60" spans="2:11" ht="12.5" customHeight="1" x14ac:dyDescent="0.25">
      <c r="B60" s="71"/>
      <c r="C60" s="71"/>
      <c r="D60" s="71"/>
      <c r="E60" s="71"/>
      <c r="F60" s="69"/>
      <c r="G60" s="70"/>
      <c r="H60" s="71"/>
      <c r="I60" s="71"/>
      <c r="J60" s="71"/>
      <c r="K60" s="71"/>
    </row>
    <row r="61" spans="2:11" ht="12.5" customHeight="1" x14ac:dyDescent="0.25">
      <c r="B61" s="72"/>
      <c r="C61" s="107"/>
      <c r="D61" s="107" t="s">
        <v>66</v>
      </c>
      <c r="E61" s="74"/>
      <c r="F61" s="75"/>
      <c r="G61" s="71"/>
      <c r="H61" s="99"/>
      <c r="I61" s="99"/>
      <c r="J61" s="99"/>
      <c r="K61" s="99"/>
    </row>
    <row r="62" spans="2:11" ht="12.5" customHeight="1" x14ac:dyDescent="0.2">
      <c r="B62" s="76" t="s">
        <v>57</v>
      </c>
      <c r="C62" s="77" t="s">
        <v>4</v>
      </c>
      <c r="D62" s="77" t="s">
        <v>58</v>
      </c>
      <c r="E62" s="78" t="s">
        <v>59</v>
      </c>
      <c r="F62" s="79" t="s">
        <v>60</v>
      </c>
      <c r="G62" s="71"/>
      <c r="H62" s="100"/>
      <c r="I62" s="100"/>
      <c r="J62" s="101"/>
      <c r="K62" s="100"/>
    </row>
    <row r="63" spans="2:11" ht="12.5" customHeight="1" x14ac:dyDescent="0.2">
      <c r="B63" s="80" t="s">
        <v>61</v>
      </c>
      <c r="C63" s="92">
        <v>10</v>
      </c>
      <c r="D63" s="92">
        <v>9</v>
      </c>
      <c r="E63" s="88">
        <v>11</v>
      </c>
      <c r="F63" s="81"/>
      <c r="G63" s="71"/>
      <c r="H63" s="102"/>
      <c r="I63" s="103"/>
      <c r="J63" s="101"/>
      <c r="K63" s="101"/>
    </row>
    <row r="64" spans="2:11" ht="12.5" customHeight="1" x14ac:dyDescent="0.2">
      <c r="B64" s="82" t="s">
        <v>65</v>
      </c>
      <c r="C64" s="85">
        <v>0.1</v>
      </c>
      <c r="D64" s="85">
        <v>-5.1319434967612376E-2</v>
      </c>
      <c r="E64" s="93">
        <v>0.24481039833418961</v>
      </c>
      <c r="F64" s="83">
        <f>E64-D64</f>
        <v>0.29612983330180198</v>
      </c>
      <c r="G64" s="71"/>
      <c r="H64" s="102"/>
      <c r="I64" s="103"/>
      <c r="J64" s="104"/>
      <c r="K64" s="105"/>
    </row>
    <row r="65" spans="2:11" ht="12.5" customHeight="1" x14ac:dyDescent="0.2">
      <c r="B65" s="80" t="s">
        <v>72</v>
      </c>
      <c r="C65" s="92">
        <v>300</v>
      </c>
      <c r="D65" s="92">
        <v>330</v>
      </c>
      <c r="E65" s="88">
        <v>270</v>
      </c>
      <c r="F65" s="81"/>
      <c r="G65" s="71"/>
      <c r="H65" s="102"/>
      <c r="I65" s="103"/>
      <c r="J65" s="104"/>
      <c r="K65" s="105"/>
    </row>
    <row r="66" spans="2:11" ht="12.5" customHeight="1" x14ac:dyDescent="0.2">
      <c r="B66" s="82" t="s">
        <v>65</v>
      </c>
      <c r="C66" s="85">
        <f>C64</f>
        <v>0.1</v>
      </c>
      <c r="D66" s="85">
        <v>7.9008814853287923E-2</v>
      </c>
      <c r="E66" s="93">
        <v>0.12455999895101888</v>
      </c>
      <c r="F66" s="84">
        <f>E66-D66</f>
        <v>4.5551184097730957E-2</v>
      </c>
      <c r="G66" s="71"/>
      <c r="H66" s="102"/>
      <c r="I66" s="106"/>
      <c r="J66" s="104"/>
      <c r="K66" s="105"/>
    </row>
    <row r="67" spans="2:11" ht="12.5" customHeight="1" x14ac:dyDescent="0.2">
      <c r="B67" s="80" t="s">
        <v>73</v>
      </c>
      <c r="C67" s="94">
        <v>0.2</v>
      </c>
      <c r="D67" s="94">
        <v>0.25</v>
      </c>
      <c r="E67" s="95">
        <v>0.15</v>
      </c>
      <c r="F67" s="86"/>
      <c r="G67" s="71"/>
      <c r="H67" s="102"/>
      <c r="I67" s="99"/>
      <c r="J67" s="104"/>
      <c r="K67" s="99"/>
    </row>
    <row r="68" spans="2:11" ht="12.5" customHeight="1" x14ac:dyDescent="0.2">
      <c r="B68" s="82" t="s">
        <v>65</v>
      </c>
      <c r="C68" s="85">
        <f>C64</f>
        <v>0.1</v>
      </c>
      <c r="D68" s="85">
        <v>9.4386474155067512E-2</v>
      </c>
      <c r="E68" s="93">
        <v>0.10632719227147946</v>
      </c>
      <c r="F68" s="84">
        <f>E68-D68</f>
        <v>1.1940718116411952E-2</v>
      </c>
      <c r="G68" s="71"/>
      <c r="H68" s="71"/>
      <c r="I68" s="71"/>
      <c r="J68" s="71"/>
      <c r="K68" s="71"/>
    </row>
    <row r="69" spans="2:11" ht="20.5" customHeight="1" x14ac:dyDescent="0.25">
      <c r="B69" s="161" t="s">
        <v>67</v>
      </c>
      <c r="C69" s="96">
        <v>0.1</v>
      </c>
      <c r="D69" s="96">
        <v>-5.8751578537388438E-2</v>
      </c>
      <c r="E69" s="97">
        <v>0.30027686560496569</v>
      </c>
      <c r="F69" s="98">
        <f>E69-D69</f>
        <v>0.35902844414235413</v>
      </c>
    </row>
    <row r="70" spans="2:11" ht="12.5" customHeight="1" x14ac:dyDescent="0.25">
      <c r="B70"/>
    </row>
    <row r="71" spans="2:11" ht="12.5" customHeight="1" x14ac:dyDescent="0.25">
      <c r="B71" s="64"/>
    </row>
    <row r="72" spans="2:11" ht="12.5" customHeight="1" x14ac:dyDescent="0.25">
      <c r="B72" s="163" t="s">
        <v>64</v>
      </c>
      <c r="C72" s="164"/>
      <c r="D72" s="164"/>
      <c r="G72" s="121" t="s">
        <v>62</v>
      </c>
      <c r="I72" s="100"/>
    </row>
    <row r="73" spans="2:11" ht="12.5" customHeight="1" x14ac:dyDescent="0.25">
      <c r="B73" s="87" t="s">
        <v>68</v>
      </c>
      <c r="C73" s="110" t="s">
        <v>8</v>
      </c>
      <c r="D73" s="117" t="s">
        <v>69</v>
      </c>
      <c r="I73" s="101"/>
    </row>
    <row r="74" spans="2:11" ht="12.5" customHeight="1" x14ac:dyDescent="0.25">
      <c r="B74" s="109" t="s">
        <v>95</v>
      </c>
      <c r="C74" s="114">
        <v>0.128</v>
      </c>
      <c r="D74" s="111"/>
      <c r="I74" s="105"/>
    </row>
    <row r="75" spans="2:11" ht="12.5" customHeight="1" x14ac:dyDescent="0.25">
      <c r="B75" s="89" t="s">
        <v>96</v>
      </c>
      <c r="C75" s="115">
        <v>0.14899999999999999</v>
      </c>
      <c r="D75" s="112">
        <f>C75-C74</f>
        <v>2.0999999999999991E-2</v>
      </c>
      <c r="I75" s="105"/>
    </row>
    <row r="76" spans="2:11" ht="12.5" customHeight="1" x14ac:dyDescent="0.25">
      <c r="B76" s="89" t="s">
        <v>97</v>
      </c>
      <c r="C76" s="115">
        <v>0.183</v>
      </c>
      <c r="D76" s="112">
        <f t="shared" ref="D76:D77" si="9">C76-C75</f>
        <v>3.4000000000000002E-2</v>
      </c>
      <c r="I76" s="105"/>
    </row>
    <row r="77" spans="2:11" ht="12.5" customHeight="1" x14ac:dyDescent="0.25">
      <c r="B77" s="90" t="s">
        <v>98</v>
      </c>
      <c r="C77" s="116">
        <v>0.251</v>
      </c>
      <c r="D77" s="113">
        <f t="shared" si="9"/>
        <v>6.8000000000000005E-2</v>
      </c>
      <c r="I77" s="100"/>
    </row>
    <row r="79" spans="2:11" ht="12.5" customHeight="1" x14ac:dyDescent="0.25">
      <c r="G79" s="121" t="s">
        <v>63</v>
      </c>
    </row>
    <row r="81" spans="2:9" ht="12.5" customHeight="1" x14ac:dyDescent="0.25">
      <c r="B81" s="29" t="s">
        <v>53</v>
      </c>
      <c r="D81" s="37">
        <v>0</v>
      </c>
      <c r="E81" s="37">
        <v>1</v>
      </c>
      <c r="F81" s="37">
        <v>2</v>
      </c>
      <c r="G81" s="37">
        <v>3</v>
      </c>
      <c r="H81" s="129" t="s">
        <v>8</v>
      </c>
      <c r="I81" s="129" t="s">
        <v>54</v>
      </c>
    </row>
    <row r="82" spans="2:9" ht="14" customHeight="1" x14ac:dyDescent="0.25">
      <c r="B82" s="26" t="s">
        <v>75</v>
      </c>
      <c r="D82" s="26">
        <v>-300</v>
      </c>
      <c r="E82" s="26">
        <v>-28</v>
      </c>
      <c r="F82" s="26">
        <v>92</v>
      </c>
      <c r="G82" s="26">
        <v>332</v>
      </c>
      <c r="H82" s="54">
        <f t="shared" ref="H82:H83" si="10">IRR(D82:G82)</f>
        <v>0.1000188925132417</v>
      </c>
      <c r="I82" s="25">
        <f t="shared" ref="I82:I83" si="11">SUM(D82:G82)</f>
        <v>96</v>
      </c>
    </row>
    <row r="83" spans="2:9" ht="14" customHeight="1" x14ac:dyDescent="0.25">
      <c r="B83" s="26" t="s">
        <v>76</v>
      </c>
      <c r="D83" s="108">
        <v>-120</v>
      </c>
      <c r="E83" s="108">
        <v>0.79999999999999716</v>
      </c>
      <c r="F83" s="108">
        <v>23.36</v>
      </c>
      <c r="G83" s="108">
        <v>169.76</v>
      </c>
      <c r="H83" s="54">
        <f t="shared" si="10"/>
        <v>0.18267186571826977</v>
      </c>
      <c r="I83" s="122">
        <f t="shared" si="11"/>
        <v>73.919999999999987</v>
      </c>
    </row>
    <row r="84" spans="2:9" ht="14" customHeight="1" x14ac:dyDescent="0.25">
      <c r="B84" s="26" t="s">
        <v>74</v>
      </c>
      <c r="D84" s="26">
        <v>0</v>
      </c>
      <c r="E84" s="26">
        <v>-88</v>
      </c>
      <c r="F84" s="26">
        <v>32</v>
      </c>
      <c r="G84" s="26">
        <v>152</v>
      </c>
      <c r="H84" s="54">
        <f>IRR(D84:G84)</f>
        <v>0.50859268357512954</v>
      </c>
      <c r="I84" s="25">
        <f>SUM(D84:G84)</f>
        <v>96</v>
      </c>
    </row>
  </sheetData>
  <mergeCells count="1">
    <mergeCell ref="B72:D72"/>
  </mergeCells>
  <printOptions horizontalCentered="1" verticalCentered="1" headings="1"/>
  <pageMargins left="0.74803149606299213" right="0.35433070866141736" top="0.94488188976377963" bottom="0.82677165354330717" header="0" footer="0"/>
  <pageSetup paperSize="9" orientation="portrait" horizontalDpi="200" verticalDpi="200" r:id="rId1"/>
  <headerFooter alignWithMargins="0">
    <oddFooter>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32D1A-486A-490E-8D6E-7392A83EEE58}">
  <dimension ref="A1:Q84"/>
  <sheetViews>
    <sheetView view="pageBreakPreview" zoomScaleNormal="130" zoomScaleSheetLayoutView="100" workbookViewId="0">
      <selection activeCell="B2" sqref="B2"/>
    </sheetView>
  </sheetViews>
  <sheetFormatPr defaultColWidth="11.453125" defaultRowHeight="12.5" customHeight="1" outlineLevelRow="1" x14ac:dyDescent="0.25"/>
  <cols>
    <col min="1" max="1" width="2.453125" style="25" customWidth="1"/>
    <col min="2" max="2" width="19.90625" style="26" customWidth="1"/>
    <col min="3" max="3" width="8.1796875" style="26" customWidth="1"/>
    <col min="4" max="4" width="7.08984375" style="26" customWidth="1"/>
    <col min="5" max="8" width="7.90625" style="26" customWidth="1"/>
    <col min="9" max="9" width="11" style="25" customWidth="1"/>
    <col min="10" max="16" width="7.7265625" style="26" customWidth="1"/>
    <col min="17" max="16384" width="11.453125" style="26"/>
  </cols>
  <sheetData>
    <row r="1" spans="1:17" ht="12.5" customHeight="1" x14ac:dyDescent="0.35">
      <c r="E1" s="144" t="s">
        <v>77</v>
      </c>
    </row>
    <row r="2" spans="1:17" ht="12.5" customHeight="1" x14ac:dyDescent="0.25">
      <c r="B2" s="28" t="s">
        <v>39</v>
      </c>
      <c r="E2" s="27"/>
    </row>
    <row r="3" spans="1:17" ht="12.5" customHeight="1" x14ac:dyDescent="0.25">
      <c r="Q3" s="25"/>
    </row>
    <row r="4" spans="1:17" ht="12.5" customHeight="1" x14ac:dyDescent="0.25">
      <c r="B4" s="29" t="s">
        <v>40</v>
      </c>
      <c r="C4" s="130" t="s">
        <v>10</v>
      </c>
      <c r="F4" s="37">
        <v>1</v>
      </c>
      <c r="G4" s="37">
        <v>2</v>
      </c>
      <c r="H4" s="37">
        <v>3</v>
      </c>
      <c r="I4" s="53"/>
      <c r="Q4" s="25"/>
    </row>
    <row r="5" spans="1:17" ht="12.5" customHeight="1" x14ac:dyDescent="0.25">
      <c r="B5" s="26" t="s">
        <v>11</v>
      </c>
      <c r="C5" s="30">
        <v>60000</v>
      </c>
      <c r="F5" s="31">
        <f>C5</f>
        <v>60000</v>
      </c>
      <c r="G5" s="31">
        <f>F5</f>
        <v>60000</v>
      </c>
      <c r="H5" s="31">
        <f>G5</f>
        <v>60000</v>
      </c>
      <c r="I5" s="32"/>
      <c r="Q5" s="25"/>
    </row>
    <row r="6" spans="1:17" ht="12.5" customHeight="1" x14ac:dyDescent="0.25">
      <c r="B6" s="26" t="s">
        <v>12</v>
      </c>
      <c r="C6" s="30">
        <v>10</v>
      </c>
      <c r="F6" s="31">
        <f>C6</f>
        <v>10</v>
      </c>
      <c r="G6" s="31">
        <f>F6*(1+$C$8)</f>
        <v>10</v>
      </c>
      <c r="H6" s="31">
        <f>G6*(1+$C$8)</f>
        <v>10</v>
      </c>
      <c r="I6" s="31"/>
      <c r="Q6" s="25"/>
    </row>
    <row r="7" spans="1:17" ht="12.5" customHeight="1" x14ac:dyDescent="0.25">
      <c r="B7" s="26" t="s">
        <v>13</v>
      </c>
      <c r="C7" s="33">
        <v>8</v>
      </c>
      <c r="F7" s="26">
        <f>C7</f>
        <v>8</v>
      </c>
      <c r="G7" s="31">
        <f>F7*(1+$C$8)</f>
        <v>8</v>
      </c>
      <c r="H7" s="31">
        <f>G7*(1+$C$8)</f>
        <v>8</v>
      </c>
      <c r="I7" s="34"/>
    </row>
    <row r="8" spans="1:17" ht="12.5" customHeight="1" x14ac:dyDescent="0.25">
      <c r="B8" s="26" t="s">
        <v>14</v>
      </c>
      <c r="C8" s="35">
        <v>0</v>
      </c>
      <c r="F8" s="28"/>
      <c r="G8" s="34"/>
      <c r="H8" s="34"/>
      <c r="I8" s="34"/>
    </row>
    <row r="9" spans="1:17" ht="12.5" customHeight="1" x14ac:dyDescent="0.25">
      <c r="I9" s="26"/>
    </row>
    <row r="10" spans="1:17" ht="12.5" customHeight="1" x14ac:dyDescent="0.25">
      <c r="A10" s="36"/>
      <c r="B10" s="37" t="s">
        <v>41</v>
      </c>
      <c r="C10" s="28"/>
      <c r="F10" s="37">
        <v>1</v>
      </c>
      <c r="G10" s="37">
        <v>2</v>
      </c>
      <c r="H10" s="37">
        <v>3</v>
      </c>
      <c r="I10" s="28"/>
    </row>
    <row r="11" spans="1:17" ht="12.5" customHeight="1" x14ac:dyDescent="0.25">
      <c r="B11" s="26" t="s">
        <v>15</v>
      </c>
      <c r="C11" s="31"/>
      <c r="F11" s="31">
        <f>F5*F6/1000</f>
        <v>600</v>
      </c>
      <c r="G11" s="31">
        <f>G5*G6/1000</f>
        <v>600</v>
      </c>
      <c r="H11" s="31">
        <f>H5*H6/1000</f>
        <v>600</v>
      </c>
      <c r="I11" s="32"/>
    </row>
    <row r="12" spans="1:17" ht="12.5" customHeight="1" x14ac:dyDescent="0.35">
      <c r="B12" s="26" t="s">
        <v>16</v>
      </c>
      <c r="F12" s="38">
        <f>F7*F5/1000</f>
        <v>480</v>
      </c>
      <c r="G12" s="38">
        <f>G7*G5/1000</f>
        <v>480</v>
      </c>
      <c r="H12" s="38">
        <f>H7*H5/1000</f>
        <v>480</v>
      </c>
      <c r="I12" s="31"/>
      <c r="K12" s="118"/>
    </row>
    <row r="13" spans="1:17" ht="12.5" customHeight="1" x14ac:dyDescent="0.25">
      <c r="B13" s="26" t="s">
        <v>17</v>
      </c>
      <c r="C13" s="31"/>
      <c r="F13" s="31">
        <f>F11-F12</f>
        <v>120</v>
      </c>
      <c r="G13" s="31">
        <f>G11-G12</f>
        <v>120</v>
      </c>
      <c r="H13" s="31">
        <f>H11-H12</f>
        <v>120</v>
      </c>
      <c r="I13" s="31"/>
    </row>
    <row r="14" spans="1:17" ht="12.5" customHeight="1" x14ac:dyDescent="0.25">
      <c r="B14" s="26" t="s">
        <v>18</v>
      </c>
      <c r="C14" s="33">
        <v>20</v>
      </c>
      <c r="F14" s="39">
        <f>C14</f>
        <v>20</v>
      </c>
      <c r="G14" s="39">
        <f>F14*(1+$C8)</f>
        <v>20</v>
      </c>
      <c r="H14" s="42">
        <f>G14*(1+$C8)</f>
        <v>20</v>
      </c>
      <c r="I14" s="28"/>
    </row>
    <row r="15" spans="1:17" ht="12.5" customHeight="1" x14ac:dyDescent="0.25">
      <c r="B15" s="40" t="s">
        <v>0</v>
      </c>
      <c r="C15" s="54"/>
      <c r="F15" s="48">
        <f>F13-F14</f>
        <v>100</v>
      </c>
      <c r="G15" s="48">
        <f>G13-G14</f>
        <v>100</v>
      </c>
      <c r="H15" s="48">
        <f>H13-H14</f>
        <v>100</v>
      </c>
      <c r="I15" s="31"/>
      <c r="J15" s="41"/>
    </row>
    <row r="16" spans="1:17" ht="12.5" customHeight="1" x14ac:dyDescent="0.25">
      <c r="B16" s="26" t="s">
        <v>19</v>
      </c>
      <c r="C16" s="33">
        <v>5</v>
      </c>
      <c r="D16" s="26" t="s">
        <v>99</v>
      </c>
      <c r="F16" s="39">
        <f>$E31*(1/$C$16)</f>
        <v>60</v>
      </c>
      <c r="G16" s="39">
        <f>$E31*(1/$C$16)</f>
        <v>60</v>
      </c>
      <c r="H16" s="39">
        <f>$E31*(1/$C$16)</f>
        <v>60</v>
      </c>
      <c r="I16" s="26"/>
      <c r="J16" s="41"/>
    </row>
    <row r="17" spans="1:15" ht="12.5" customHeight="1" x14ac:dyDescent="0.25">
      <c r="B17" s="28" t="s">
        <v>1</v>
      </c>
      <c r="C17" s="25"/>
      <c r="F17" s="31">
        <f>F15-F16</f>
        <v>40</v>
      </c>
      <c r="G17" s="31">
        <f>G15-G16</f>
        <v>40</v>
      </c>
      <c r="H17" s="31">
        <f>H15-H16</f>
        <v>40</v>
      </c>
      <c r="I17" s="31"/>
      <c r="J17" s="41"/>
    </row>
    <row r="18" spans="1:15" ht="12.5" customHeight="1" x14ac:dyDescent="0.25">
      <c r="B18" s="26" t="s">
        <v>20</v>
      </c>
      <c r="C18" s="35">
        <v>0.05</v>
      </c>
      <c r="F18" s="42">
        <f>E36*$C$18</f>
        <v>9</v>
      </c>
      <c r="G18" s="42">
        <f t="shared" ref="G18" si="0">F36*$C$18</f>
        <v>10.8</v>
      </c>
      <c r="H18" s="42">
        <f>G36*$C$18</f>
        <v>7.8000000000000007</v>
      </c>
      <c r="I18" s="26"/>
      <c r="J18" s="41"/>
    </row>
    <row r="19" spans="1:15" ht="12.5" customHeight="1" x14ac:dyDescent="0.25">
      <c r="B19" s="26" t="s">
        <v>21</v>
      </c>
      <c r="C19" s="54"/>
      <c r="F19" s="31">
        <f>F17-F18</f>
        <v>31</v>
      </c>
      <c r="G19" s="31">
        <f>G17-G18</f>
        <v>29.2</v>
      </c>
      <c r="H19" s="31">
        <f>H17-H18</f>
        <v>32.200000000000003</v>
      </c>
      <c r="I19" s="31"/>
      <c r="J19" s="41"/>
    </row>
    <row r="20" spans="1:15" ht="12.5" customHeight="1" x14ac:dyDescent="0.25">
      <c r="B20" s="26" t="s">
        <v>42</v>
      </c>
      <c r="C20" s="35">
        <v>0.2</v>
      </c>
      <c r="F20" s="42">
        <f>F19*$C$20</f>
        <v>6.2</v>
      </c>
      <c r="G20" s="42">
        <f>G19*$C$20</f>
        <v>5.84</v>
      </c>
      <c r="H20" s="42">
        <f>H19*$C$20</f>
        <v>6.4400000000000013</v>
      </c>
      <c r="I20" s="26"/>
      <c r="J20" s="41"/>
    </row>
    <row r="21" spans="1:15" ht="12.5" customHeight="1" x14ac:dyDescent="0.25">
      <c r="B21" s="28" t="s">
        <v>22</v>
      </c>
      <c r="C21" s="52"/>
      <c r="F21" s="31">
        <f>F19-F20</f>
        <v>24.8</v>
      </c>
      <c r="G21" s="31">
        <f>G19-G20</f>
        <v>23.36</v>
      </c>
      <c r="H21" s="31">
        <f>H19-H20</f>
        <v>25.76</v>
      </c>
      <c r="I21" s="31"/>
      <c r="J21" s="43"/>
    </row>
    <row r="22" spans="1:15" ht="12.5" customHeight="1" x14ac:dyDescent="0.25">
      <c r="B22" s="49" t="s">
        <v>43</v>
      </c>
      <c r="C22" s="35">
        <v>0</v>
      </c>
      <c r="E22" s="58"/>
      <c r="F22" s="66">
        <f>$C22*F21</f>
        <v>0</v>
      </c>
      <c r="G22" s="66">
        <f t="shared" ref="G22:H22" si="1">$C22*G21</f>
        <v>0</v>
      </c>
      <c r="H22" s="66">
        <f t="shared" si="1"/>
        <v>0</v>
      </c>
      <c r="I22" s="31"/>
      <c r="J22" s="43"/>
    </row>
    <row r="23" spans="1:15" ht="12.5" customHeight="1" x14ac:dyDescent="0.3">
      <c r="B23" s="28"/>
      <c r="C23" s="28"/>
      <c r="F23" s="31"/>
      <c r="G23" s="31"/>
      <c r="H23" s="31"/>
      <c r="I23" s="145" t="s">
        <v>23</v>
      </c>
      <c r="J23" s="43"/>
    </row>
    <row r="24" spans="1:15" ht="12.5" hidden="1" customHeight="1" outlineLevel="1" x14ac:dyDescent="0.25">
      <c r="B24" s="44" t="s">
        <v>24</v>
      </c>
      <c r="C24" s="44"/>
      <c r="F24" s="45">
        <f>F15/$E$31</f>
        <v>0.33333333333333331</v>
      </c>
      <c r="G24" s="45">
        <f>G15/$E$31</f>
        <v>0.33333333333333331</v>
      </c>
      <c r="H24" s="45">
        <f>H15/$E$31</f>
        <v>0.33333333333333331</v>
      </c>
      <c r="I24" s="124">
        <f>AVERAGE(F24:H24)</f>
        <v>0.33333333333333331</v>
      </c>
      <c r="J24" s="43"/>
    </row>
    <row r="25" spans="1:15" ht="12.5" hidden="1" customHeight="1" outlineLevel="1" x14ac:dyDescent="0.25">
      <c r="B25" s="44" t="s">
        <v>25</v>
      </c>
      <c r="C25" s="44"/>
      <c r="F25" s="45">
        <f>F17/E32</f>
        <v>0.13333333333333333</v>
      </c>
      <c r="G25" s="45">
        <f>G17/F32</f>
        <v>0.1111111111111111</v>
      </c>
      <c r="H25" s="45">
        <f>H17/G32</f>
        <v>0.13333333333333333</v>
      </c>
      <c r="I25" s="124">
        <f>AVERAGE(F25:H25)</f>
        <v>0.12592592592592591</v>
      </c>
      <c r="J25" s="43"/>
    </row>
    <row r="26" spans="1:15" ht="12.5" hidden="1" customHeight="1" outlineLevel="1" x14ac:dyDescent="0.25">
      <c r="B26" s="44" t="s">
        <v>44</v>
      </c>
      <c r="C26" s="44"/>
      <c r="F26" s="45">
        <f>F21/E32</f>
        <v>8.2666666666666666E-2</v>
      </c>
      <c r="G26" s="45">
        <f t="shared" ref="G26:H26" si="2">G21/F32</f>
        <v>6.4888888888888885E-2</v>
      </c>
      <c r="H26" s="45">
        <f t="shared" si="2"/>
        <v>8.5866666666666674E-2</v>
      </c>
      <c r="I26" s="124">
        <f>AVERAGE(F26:H26)</f>
        <v>7.7807407407407408E-2</v>
      </c>
      <c r="J26" s="43"/>
    </row>
    <row r="27" spans="1:15" ht="12.5" hidden="1" customHeight="1" outlineLevel="1" x14ac:dyDescent="0.25">
      <c r="B27" s="44" t="s">
        <v>45</v>
      </c>
      <c r="C27" s="44"/>
      <c r="F27" s="45">
        <f>F21/E37</f>
        <v>0.20666666666666667</v>
      </c>
      <c r="G27" s="45">
        <f>G21/F37</f>
        <v>0.1613259668508287</v>
      </c>
      <c r="H27" s="45">
        <f>H21/G37</f>
        <v>0.15318744053282587</v>
      </c>
      <c r="I27" s="124">
        <f>AVERAGE(F27:H27)</f>
        <v>0.17372669135010707</v>
      </c>
      <c r="J27" s="43"/>
    </row>
    <row r="28" spans="1:15" ht="12.5" hidden="1" customHeight="1" outlineLevel="1" x14ac:dyDescent="0.25">
      <c r="B28" s="28"/>
      <c r="C28" s="28"/>
      <c r="E28" s="31"/>
      <c r="F28" s="31"/>
      <c r="G28" s="31"/>
      <c r="H28" s="31"/>
      <c r="J28" s="43"/>
    </row>
    <row r="29" spans="1:15" ht="12.5" customHeight="1" collapsed="1" x14ac:dyDescent="0.25">
      <c r="A29" s="36"/>
      <c r="B29" s="37" t="s">
        <v>26</v>
      </c>
      <c r="C29" s="28"/>
      <c r="E29" s="37">
        <v>0</v>
      </c>
      <c r="F29" s="37">
        <v>1</v>
      </c>
      <c r="G29" s="37">
        <v>2</v>
      </c>
      <c r="H29" s="37">
        <v>3</v>
      </c>
      <c r="I29" s="28"/>
      <c r="K29" s="28" t="s">
        <v>100</v>
      </c>
    </row>
    <row r="30" spans="1:15" ht="12.5" customHeight="1" x14ac:dyDescent="0.25">
      <c r="B30" s="26" t="s">
        <v>46</v>
      </c>
      <c r="C30" s="35">
        <v>0.2</v>
      </c>
      <c r="D30" s="26" t="s">
        <v>47</v>
      </c>
      <c r="F30" s="31">
        <f>$C$30*F11</f>
        <v>120</v>
      </c>
      <c r="G30" s="31">
        <f>$C$30*G11</f>
        <v>120</v>
      </c>
      <c r="H30" s="143">
        <v>0</v>
      </c>
      <c r="I30" s="32"/>
      <c r="K30" s="26" t="s">
        <v>36</v>
      </c>
      <c r="L30" s="28">
        <v>90</v>
      </c>
      <c r="N30" s="55" t="s">
        <v>102</v>
      </c>
      <c r="O30" s="55"/>
    </row>
    <row r="31" spans="1:15" ht="12.5" customHeight="1" x14ac:dyDescent="0.25">
      <c r="B31" s="26" t="s">
        <v>27</v>
      </c>
      <c r="C31" s="30">
        <v>0</v>
      </c>
      <c r="D31" s="26" t="s">
        <v>7</v>
      </c>
      <c r="E31" s="60">
        <v>300</v>
      </c>
      <c r="F31" s="38">
        <f>E31-F16+$C31</f>
        <v>240</v>
      </c>
      <c r="G31" s="38">
        <f>F31-G16+$C31</f>
        <v>180</v>
      </c>
      <c r="H31" s="60">
        <v>0</v>
      </c>
      <c r="I31" s="32"/>
      <c r="K31" s="26" t="s">
        <v>101</v>
      </c>
      <c r="L31" s="28">
        <v>10</v>
      </c>
      <c r="N31" s="56">
        <f>(L30+L31*0.85-L32*0.85)/365</f>
        <v>0.2</v>
      </c>
      <c r="O31" s="57"/>
    </row>
    <row r="32" spans="1:15" ht="12.5" customHeight="1" x14ac:dyDescent="0.25">
      <c r="B32" s="40" t="s">
        <v>28</v>
      </c>
      <c r="C32" s="47"/>
      <c r="E32" s="31">
        <f>E31+E30</f>
        <v>300</v>
      </c>
      <c r="F32" s="31">
        <f>F31+F30</f>
        <v>360</v>
      </c>
      <c r="G32" s="31">
        <f>G31+G30</f>
        <v>300</v>
      </c>
      <c r="H32" s="31">
        <f>H31+H30</f>
        <v>0</v>
      </c>
      <c r="I32" s="31"/>
      <c r="K32" s="26" t="s">
        <v>37</v>
      </c>
      <c r="L32" s="28">
        <v>30</v>
      </c>
    </row>
    <row r="33" spans="2:10" ht="7.5" customHeight="1" x14ac:dyDescent="0.25">
      <c r="C33" s="25"/>
      <c r="I33" s="26"/>
    </row>
    <row r="34" spans="2:10" ht="12.5" customHeight="1" x14ac:dyDescent="0.25">
      <c r="B34" s="59" t="s">
        <v>48</v>
      </c>
      <c r="C34" s="35">
        <v>0.8</v>
      </c>
      <c r="D34" s="26" t="s">
        <v>51</v>
      </c>
      <c r="E34" s="26">
        <f>$C34*E30</f>
        <v>0</v>
      </c>
      <c r="F34" s="108">
        <f>$C34*F30</f>
        <v>96</v>
      </c>
      <c r="G34" s="108">
        <f t="shared" ref="G34:H34" si="3">$C34*G30</f>
        <v>96</v>
      </c>
      <c r="H34" s="26">
        <f t="shared" si="3"/>
        <v>0</v>
      </c>
      <c r="I34" s="26"/>
    </row>
    <row r="35" spans="2:10" ht="12.5" customHeight="1" x14ac:dyDescent="0.25">
      <c r="B35" s="59" t="s">
        <v>49</v>
      </c>
      <c r="C35" s="30">
        <v>3</v>
      </c>
      <c r="D35" s="26" t="s">
        <v>52</v>
      </c>
      <c r="E35" s="60">
        <v>180</v>
      </c>
      <c r="F35" s="38">
        <f>E35-($E35/$C35)</f>
        <v>120</v>
      </c>
      <c r="G35" s="38">
        <f>F35-($E35/$C35)</f>
        <v>60</v>
      </c>
      <c r="H35" s="60">
        <v>0</v>
      </c>
      <c r="I35" s="26"/>
    </row>
    <row r="36" spans="2:10" ht="12.5" customHeight="1" x14ac:dyDescent="0.25">
      <c r="B36" s="28" t="s">
        <v>103</v>
      </c>
      <c r="E36" s="31">
        <f>E34+E35</f>
        <v>180</v>
      </c>
      <c r="F36" s="31">
        <f>F34+F35</f>
        <v>216</v>
      </c>
      <c r="G36" s="31">
        <f t="shared" ref="G36:H36" si="4">G34+G35</f>
        <v>156</v>
      </c>
      <c r="H36" s="31">
        <f t="shared" si="4"/>
        <v>0</v>
      </c>
      <c r="I36" s="31"/>
    </row>
    <row r="37" spans="2:10" ht="12.5" customHeight="1" x14ac:dyDescent="0.25">
      <c r="B37" s="28" t="s">
        <v>105</v>
      </c>
      <c r="C37" s="65"/>
      <c r="E37" s="67">
        <f>E31-E35</f>
        <v>120</v>
      </c>
      <c r="F37" s="38">
        <f>E37+F21-F22</f>
        <v>144.80000000000001</v>
      </c>
      <c r="G37" s="38">
        <f t="shared" ref="G37:H37" si="5">F37+G21-G22</f>
        <v>168.16000000000003</v>
      </c>
      <c r="H37" s="38">
        <f t="shared" si="5"/>
        <v>193.92000000000002</v>
      </c>
      <c r="I37" s="32"/>
    </row>
    <row r="38" spans="2:10" ht="12.5" customHeight="1" x14ac:dyDescent="0.25">
      <c r="B38" s="28" t="s">
        <v>50</v>
      </c>
      <c r="E38" s="31">
        <f>E36+E37</f>
        <v>300</v>
      </c>
      <c r="F38" s="31">
        <f t="shared" ref="F38:H38" si="6">F36+F37</f>
        <v>360.8</v>
      </c>
      <c r="G38" s="31">
        <f t="shared" si="6"/>
        <v>324.16000000000003</v>
      </c>
      <c r="H38" s="31">
        <f t="shared" si="6"/>
        <v>193.92000000000002</v>
      </c>
      <c r="I38" s="31"/>
    </row>
    <row r="39" spans="2:10" ht="5.5" customHeight="1" x14ac:dyDescent="0.25">
      <c r="F39" s="31"/>
      <c r="G39" s="31"/>
      <c r="H39" s="31"/>
      <c r="I39" s="31"/>
    </row>
    <row r="40" spans="2:10" ht="12.5" hidden="1" customHeight="1" outlineLevel="1" x14ac:dyDescent="0.25">
      <c r="D40" s="61" t="s">
        <v>29</v>
      </c>
      <c r="E40" s="31">
        <f>E38-E32</f>
        <v>0</v>
      </c>
      <c r="F40" s="31">
        <f>F38-F32</f>
        <v>0.80000000000001137</v>
      </c>
      <c r="G40" s="31">
        <f>G38-G32</f>
        <v>24.160000000000025</v>
      </c>
      <c r="H40" s="31">
        <f>H38-H32</f>
        <v>193.92000000000002</v>
      </c>
      <c r="I40" s="32"/>
    </row>
    <row r="41" spans="2:10" ht="12.5" hidden="1" customHeight="1" outlineLevel="1" x14ac:dyDescent="0.25">
      <c r="D41" s="44" t="s">
        <v>70</v>
      </c>
      <c r="F41" s="31">
        <f>F40-E40</f>
        <v>0.80000000000001137</v>
      </c>
      <c r="G41" s="31">
        <f>G40-F40</f>
        <v>23.360000000000014</v>
      </c>
      <c r="H41" s="31">
        <f>H40-G40</f>
        <v>169.76</v>
      </c>
      <c r="I41" s="32"/>
    </row>
    <row r="42" spans="2:10" ht="12.5" hidden="1" customHeight="1" outlineLevel="1" x14ac:dyDescent="0.25">
      <c r="D42" s="44" t="s">
        <v>71</v>
      </c>
      <c r="E42" s="68">
        <f>-E37</f>
        <v>-120</v>
      </c>
      <c r="F42" s="68">
        <f>F41+F22</f>
        <v>0.80000000000001137</v>
      </c>
      <c r="G42" s="68">
        <f t="shared" ref="G42:H42" si="7">G41+G22</f>
        <v>23.360000000000014</v>
      </c>
      <c r="H42" s="68">
        <f t="shared" si="7"/>
        <v>169.76</v>
      </c>
      <c r="I42" s="32"/>
    </row>
    <row r="43" spans="2:10" ht="12.5" hidden="1" customHeight="1" outlineLevel="1" x14ac:dyDescent="0.25">
      <c r="E43" s="31"/>
      <c r="F43" s="31"/>
      <c r="G43" s="31"/>
      <c r="H43" s="32"/>
    </row>
    <row r="44" spans="2:10" ht="12.5" customHeight="1" collapsed="1" x14ac:dyDescent="0.25">
      <c r="B44" s="29" t="s">
        <v>53</v>
      </c>
      <c r="C44" s="40"/>
      <c r="E44" s="37">
        <v>0</v>
      </c>
      <c r="F44" s="37">
        <v>1</v>
      </c>
      <c r="G44" s="37">
        <v>2</v>
      </c>
      <c r="H44" s="37">
        <v>3</v>
      </c>
      <c r="I44" s="28"/>
      <c r="J44" s="25"/>
    </row>
    <row r="45" spans="2:10" ht="12.5" customHeight="1" x14ac:dyDescent="0.25">
      <c r="B45" s="26" t="s">
        <v>22</v>
      </c>
      <c r="F45" s="31">
        <f>F21</f>
        <v>24.8</v>
      </c>
      <c r="G45" s="31">
        <f>G21</f>
        <v>23.36</v>
      </c>
      <c r="H45" s="31">
        <f>H21</f>
        <v>25.76</v>
      </c>
      <c r="I45" s="31"/>
      <c r="J45" s="25"/>
    </row>
    <row r="46" spans="2:10" ht="12.5" customHeight="1" x14ac:dyDescent="0.25">
      <c r="B46" s="46" t="s">
        <v>33</v>
      </c>
      <c r="C46" s="46"/>
      <c r="E46" s="31">
        <f>-E32</f>
        <v>-300</v>
      </c>
      <c r="F46" s="31">
        <f>E32-F32</f>
        <v>-60</v>
      </c>
      <c r="G46" s="31">
        <f>F32-G32</f>
        <v>60</v>
      </c>
      <c r="H46" s="31">
        <f>G32-H32</f>
        <v>300</v>
      </c>
      <c r="I46" s="32"/>
      <c r="J46" s="25"/>
    </row>
    <row r="47" spans="2:10" ht="12.5" customHeight="1" x14ac:dyDescent="0.25">
      <c r="B47" s="53" t="s">
        <v>34</v>
      </c>
      <c r="C47" s="53"/>
      <c r="E47" s="38">
        <f>E36</f>
        <v>180</v>
      </c>
      <c r="F47" s="38">
        <f>F36-E36</f>
        <v>36</v>
      </c>
      <c r="G47" s="38">
        <f>G36-F36</f>
        <v>-60</v>
      </c>
      <c r="H47" s="38">
        <f>H36-G36</f>
        <v>-156</v>
      </c>
      <c r="I47" s="120" t="s">
        <v>54</v>
      </c>
      <c r="J47" s="25"/>
    </row>
    <row r="48" spans="2:10" ht="12.5" customHeight="1" x14ac:dyDescent="0.25">
      <c r="B48" s="55" t="s">
        <v>35</v>
      </c>
      <c r="C48" s="53"/>
      <c r="E48" s="48">
        <f>SUM(E45:E47)</f>
        <v>-120</v>
      </c>
      <c r="F48" s="48">
        <f>SUM(F45:F47)</f>
        <v>0.79999999999999716</v>
      </c>
      <c r="G48" s="48">
        <f>SUM(G45:G47)</f>
        <v>23.36</v>
      </c>
      <c r="H48" s="48">
        <f>SUM(H45:H47)</f>
        <v>169.76</v>
      </c>
      <c r="I48" s="119">
        <f>SUM(E48:H48)</f>
        <v>73.919999999999987</v>
      </c>
      <c r="J48" s="25"/>
    </row>
    <row r="49" spans="2:11" ht="12.5" customHeight="1" x14ac:dyDescent="0.25">
      <c r="B49" s="49" t="s">
        <v>30</v>
      </c>
      <c r="C49" s="146">
        <f>IRR(E48:H48)</f>
        <v>0.18267186571826977</v>
      </c>
      <c r="E49" s="31"/>
      <c r="F49" s="31"/>
      <c r="G49" s="31"/>
      <c r="H49" s="31"/>
      <c r="I49" s="31"/>
      <c r="J49" s="36"/>
    </row>
    <row r="50" spans="2:11" ht="12.5" customHeight="1" x14ac:dyDescent="0.25">
      <c r="C50" s="49"/>
      <c r="F50" s="49"/>
      <c r="G50" s="62"/>
      <c r="H50" s="63"/>
      <c r="I50" s="32"/>
      <c r="J50" s="51"/>
    </row>
    <row r="51" spans="2:11" ht="12.5" customHeight="1" x14ac:dyDescent="0.25">
      <c r="B51" s="37" t="s">
        <v>2</v>
      </c>
      <c r="C51" s="28"/>
      <c r="E51" s="37">
        <v>0</v>
      </c>
      <c r="F51" s="37">
        <v>1</v>
      </c>
      <c r="G51" s="37">
        <v>2</v>
      </c>
      <c r="H51" s="37">
        <v>3</v>
      </c>
      <c r="I51" s="32"/>
      <c r="J51" s="51"/>
    </row>
    <row r="52" spans="2:11" ht="12.5" customHeight="1" x14ac:dyDescent="0.25">
      <c r="B52" s="26" t="s">
        <v>3</v>
      </c>
      <c r="E52" s="31"/>
      <c r="F52" s="31">
        <f>F17*(1-$C20)</f>
        <v>32</v>
      </c>
      <c r="G52" s="31">
        <f>G17*(1-$C20)</f>
        <v>32</v>
      </c>
      <c r="H52" s="31">
        <f>H17*(1-$C20)</f>
        <v>32</v>
      </c>
      <c r="I52" s="32"/>
      <c r="J52" s="51"/>
    </row>
    <row r="53" spans="2:11" ht="12.5" customHeight="1" x14ac:dyDescent="0.25">
      <c r="B53" s="46" t="s">
        <v>33</v>
      </c>
      <c r="C53" s="46"/>
      <c r="E53" s="38">
        <f>E46</f>
        <v>-300</v>
      </c>
      <c r="F53" s="38">
        <f t="shared" ref="F53:H53" si="8">F46</f>
        <v>-60</v>
      </c>
      <c r="G53" s="38">
        <f t="shared" si="8"/>
        <v>60</v>
      </c>
      <c r="H53" s="38">
        <f t="shared" si="8"/>
        <v>300</v>
      </c>
      <c r="I53" s="32"/>
      <c r="J53" s="51"/>
    </row>
    <row r="54" spans="2:11" ht="12.5" customHeight="1" x14ac:dyDescent="0.25">
      <c r="B54" s="40" t="s">
        <v>2</v>
      </c>
      <c r="C54" s="46"/>
      <c r="E54" s="48">
        <f>SUM(E52:E53)</f>
        <v>-300</v>
      </c>
      <c r="F54" s="48">
        <f>SUM(F52:F53)</f>
        <v>-28</v>
      </c>
      <c r="G54" s="48">
        <f>SUM(G52:G53)</f>
        <v>92</v>
      </c>
      <c r="H54" s="48">
        <f>SUM(H52:H53)</f>
        <v>332</v>
      </c>
      <c r="I54" s="32"/>
      <c r="J54" s="51"/>
    </row>
    <row r="55" spans="2:11" ht="12.5" customHeight="1" x14ac:dyDescent="0.25">
      <c r="B55" s="49" t="s">
        <v>5</v>
      </c>
      <c r="C55" s="146">
        <f>IRR(E54:H54)</f>
        <v>0.1000188925132417</v>
      </c>
      <c r="E55" s="31"/>
      <c r="F55" s="31"/>
      <c r="G55" s="31"/>
      <c r="H55" s="31"/>
    </row>
    <row r="56" spans="2:11" ht="12.5" customHeight="1" x14ac:dyDescent="0.25">
      <c r="B56" s="49"/>
      <c r="C56" s="123"/>
      <c r="E56" s="31"/>
      <c r="F56" s="31"/>
      <c r="G56" s="31"/>
      <c r="H56" s="31"/>
    </row>
    <row r="57" spans="2:11" ht="12.5" customHeight="1" x14ac:dyDescent="0.25">
      <c r="B57" s="49"/>
      <c r="C57" s="123"/>
      <c r="E57" s="31"/>
      <c r="F57" s="31"/>
      <c r="G57" s="31"/>
      <c r="H57" s="31"/>
    </row>
    <row r="58" spans="2:11" ht="12.5" customHeight="1" x14ac:dyDescent="0.25">
      <c r="E58" s="49"/>
      <c r="F58" s="62"/>
      <c r="G58" s="63"/>
      <c r="H58" s="32"/>
    </row>
    <row r="59" spans="2:11" ht="17" customHeight="1" x14ac:dyDescent="0.25">
      <c r="B59" s="125" t="s">
        <v>56</v>
      </c>
      <c r="C59" s="126"/>
      <c r="D59" s="127"/>
      <c r="E59" s="128"/>
      <c r="G59" s="121" t="s">
        <v>55</v>
      </c>
      <c r="H59" s="71"/>
      <c r="I59" s="71"/>
      <c r="J59" s="71"/>
      <c r="K59" s="71"/>
    </row>
    <row r="60" spans="2:11" ht="12.5" customHeight="1" x14ac:dyDescent="0.25">
      <c r="B60" s="71"/>
      <c r="C60" s="71"/>
      <c r="D60" s="71"/>
      <c r="E60" s="71"/>
      <c r="F60" s="69"/>
      <c r="G60" s="70"/>
      <c r="H60" s="71"/>
      <c r="I60" s="71"/>
      <c r="J60" s="71"/>
      <c r="K60" s="71"/>
    </row>
    <row r="61" spans="2:11" ht="12.5" customHeight="1" x14ac:dyDescent="0.25">
      <c r="B61" s="72"/>
      <c r="C61" s="107" t="s">
        <v>66</v>
      </c>
      <c r="D61" s="73"/>
      <c r="E61" s="74"/>
      <c r="F61" s="75"/>
      <c r="G61" s="71"/>
      <c r="H61" s="99"/>
      <c r="I61" s="99"/>
      <c r="J61" s="99"/>
      <c r="K61" s="99"/>
    </row>
    <row r="62" spans="2:11" ht="12.5" customHeight="1" x14ac:dyDescent="0.2">
      <c r="B62" s="76" t="s">
        <v>57</v>
      </c>
      <c r="C62" s="77" t="s">
        <v>4</v>
      </c>
      <c r="D62" s="77" t="s">
        <v>58</v>
      </c>
      <c r="E62" s="78" t="s">
        <v>59</v>
      </c>
      <c r="F62" s="79" t="s">
        <v>60</v>
      </c>
      <c r="G62" s="71"/>
      <c r="H62" s="100"/>
      <c r="I62" s="100"/>
      <c r="J62" s="101"/>
      <c r="K62" s="100"/>
    </row>
    <row r="63" spans="2:11" ht="12.5" customHeight="1" x14ac:dyDescent="0.2">
      <c r="B63" s="80" t="s">
        <v>61</v>
      </c>
      <c r="C63" s="92">
        <v>10</v>
      </c>
      <c r="D63" s="92">
        <v>9</v>
      </c>
      <c r="E63" s="88">
        <v>11</v>
      </c>
      <c r="F63" s="81"/>
      <c r="G63" s="71"/>
      <c r="H63" s="102"/>
      <c r="I63" s="103"/>
      <c r="J63" s="101"/>
      <c r="K63" s="101"/>
    </row>
    <row r="64" spans="2:11" ht="12.5" customHeight="1" x14ac:dyDescent="0.2">
      <c r="B64" s="82" t="s">
        <v>65</v>
      </c>
      <c r="C64" s="85">
        <v>0.1</v>
      </c>
      <c r="D64" s="85">
        <v>-5.1319434967612376E-2</v>
      </c>
      <c r="E64" s="93">
        <v>0.24481039833418961</v>
      </c>
      <c r="F64" s="83">
        <f>E64-D64</f>
        <v>0.29612983330180198</v>
      </c>
      <c r="G64" s="71"/>
      <c r="H64" s="102"/>
      <c r="I64" s="103"/>
      <c r="J64" s="104"/>
      <c r="K64" s="105"/>
    </row>
    <row r="65" spans="2:11" ht="12.5" customHeight="1" x14ac:dyDescent="0.2">
      <c r="B65" s="80" t="s">
        <v>72</v>
      </c>
      <c r="C65" s="92">
        <v>300</v>
      </c>
      <c r="D65" s="92">
        <v>330</v>
      </c>
      <c r="E65" s="88">
        <v>270</v>
      </c>
      <c r="F65" s="81"/>
      <c r="G65" s="71"/>
      <c r="H65" s="102"/>
      <c r="I65" s="103"/>
      <c r="J65" s="104"/>
      <c r="K65" s="105"/>
    </row>
    <row r="66" spans="2:11" ht="12.5" customHeight="1" x14ac:dyDescent="0.2">
      <c r="B66" s="82" t="s">
        <v>65</v>
      </c>
      <c r="C66" s="85">
        <f>C64</f>
        <v>0.1</v>
      </c>
      <c r="D66" s="85">
        <v>7.9008814853287923E-2</v>
      </c>
      <c r="E66" s="93">
        <v>0.12455999895101888</v>
      </c>
      <c r="F66" s="84">
        <f>E66-D66</f>
        <v>4.5551184097730957E-2</v>
      </c>
      <c r="G66" s="71"/>
      <c r="H66" s="102"/>
      <c r="I66" s="106"/>
      <c r="J66" s="104"/>
      <c r="K66" s="105"/>
    </row>
    <row r="67" spans="2:11" ht="12.5" customHeight="1" x14ac:dyDescent="0.2">
      <c r="B67" s="80" t="s">
        <v>73</v>
      </c>
      <c r="C67" s="94">
        <v>0.2</v>
      </c>
      <c r="D67" s="94">
        <v>0.25</v>
      </c>
      <c r="E67" s="95">
        <v>0.15</v>
      </c>
      <c r="F67" s="86"/>
      <c r="G67" s="71"/>
      <c r="H67" s="102"/>
      <c r="I67" s="99"/>
      <c r="J67" s="104"/>
      <c r="K67" s="99"/>
    </row>
    <row r="68" spans="2:11" ht="12.5" customHeight="1" x14ac:dyDescent="0.2">
      <c r="B68" s="82" t="s">
        <v>65</v>
      </c>
      <c r="C68" s="85">
        <f>C64</f>
        <v>0.1</v>
      </c>
      <c r="D68" s="85">
        <v>9.4386474155067512E-2</v>
      </c>
      <c r="E68" s="93">
        <v>0.10632719227147946</v>
      </c>
      <c r="F68" s="84">
        <f>E68-D68</f>
        <v>1.1940718116411952E-2</v>
      </c>
      <c r="G68" s="71"/>
      <c r="H68" s="71"/>
      <c r="I68" s="71"/>
      <c r="J68" s="71"/>
      <c r="K68" s="71"/>
    </row>
    <row r="69" spans="2:11" ht="12.5" customHeight="1" x14ac:dyDescent="0.25">
      <c r="B69" s="91" t="s">
        <v>67</v>
      </c>
      <c r="C69" s="96">
        <v>0.1</v>
      </c>
      <c r="D69" s="96">
        <v>-5.8751578537388438E-2</v>
      </c>
      <c r="E69" s="97">
        <v>0.30027686560496569</v>
      </c>
      <c r="F69" s="98">
        <f>E69-D69</f>
        <v>0.35902844414235413</v>
      </c>
    </row>
    <row r="70" spans="2:11" ht="12.5" customHeight="1" x14ac:dyDescent="0.25">
      <c r="B70"/>
    </row>
    <row r="71" spans="2:11" ht="12.5" customHeight="1" x14ac:dyDescent="0.25">
      <c r="B71" s="64"/>
    </row>
    <row r="72" spans="2:11" ht="12.5" customHeight="1" x14ac:dyDescent="0.25">
      <c r="B72" s="163" t="s">
        <v>64</v>
      </c>
      <c r="C72" s="164"/>
      <c r="D72" s="164"/>
      <c r="G72" s="121" t="s">
        <v>62</v>
      </c>
      <c r="I72" s="100"/>
    </row>
    <row r="73" spans="2:11" ht="12.5" customHeight="1" x14ac:dyDescent="0.25">
      <c r="B73" s="87" t="s">
        <v>68</v>
      </c>
      <c r="C73" s="110" t="s">
        <v>8</v>
      </c>
      <c r="D73" s="117" t="s">
        <v>69</v>
      </c>
      <c r="I73" s="101"/>
    </row>
    <row r="74" spans="2:11" ht="12.5" customHeight="1" x14ac:dyDescent="0.25">
      <c r="B74" s="109" t="s">
        <v>95</v>
      </c>
      <c r="C74" s="114">
        <v>0.128</v>
      </c>
      <c r="D74" s="111"/>
      <c r="I74" s="105"/>
    </row>
    <row r="75" spans="2:11" ht="12.5" customHeight="1" x14ac:dyDescent="0.25">
      <c r="B75" s="89" t="s">
        <v>96</v>
      </c>
      <c r="C75" s="115">
        <v>0.14899999999999999</v>
      </c>
      <c r="D75" s="112">
        <f>C75-C74</f>
        <v>2.0999999999999991E-2</v>
      </c>
      <c r="I75" s="105"/>
    </row>
    <row r="76" spans="2:11" ht="12.5" customHeight="1" x14ac:dyDescent="0.25">
      <c r="B76" s="89" t="s">
        <v>97</v>
      </c>
      <c r="C76" s="115">
        <v>0.183</v>
      </c>
      <c r="D76" s="112">
        <f t="shared" ref="D76:D77" si="9">C76-C75</f>
        <v>3.4000000000000002E-2</v>
      </c>
      <c r="I76" s="105"/>
    </row>
    <row r="77" spans="2:11" ht="12.5" customHeight="1" x14ac:dyDescent="0.25">
      <c r="B77" s="90" t="s">
        <v>98</v>
      </c>
      <c r="C77" s="116">
        <v>0.251</v>
      </c>
      <c r="D77" s="113">
        <f t="shared" si="9"/>
        <v>6.8000000000000005E-2</v>
      </c>
      <c r="I77" s="100"/>
    </row>
    <row r="79" spans="2:11" ht="12.5" customHeight="1" x14ac:dyDescent="0.25">
      <c r="G79" s="121" t="s">
        <v>63</v>
      </c>
    </row>
    <row r="81" spans="2:9" ht="12.5" customHeight="1" x14ac:dyDescent="0.25">
      <c r="B81" s="29" t="s">
        <v>53</v>
      </c>
      <c r="D81" s="37">
        <v>0</v>
      </c>
      <c r="E81" s="37">
        <v>1</v>
      </c>
      <c r="F81" s="37">
        <v>2</v>
      </c>
      <c r="G81" s="37">
        <v>3</v>
      </c>
      <c r="H81" s="129" t="s">
        <v>8</v>
      </c>
      <c r="I81" s="129" t="s">
        <v>54</v>
      </c>
    </row>
    <row r="82" spans="2:9" ht="14" customHeight="1" x14ac:dyDescent="0.25">
      <c r="B82" s="26" t="s">
        <v>75</v>
      </c>
      <c r="D82" s="26">
        <v>-300</v>
      </c>
      <c r="E82" s="26">
        <v>-28</v>
      </c>
      <c r="F82" s="26">
        <v>92</v>
      </c>
      <c r="G82" s="26">
        <v>332</v>
      </c>
      <c r="H82" s="54">
        <f t="shared" ref="H82:H83" si="10">IRR(D82:G82)</f>
        <v>0.1000188925132417</v>
      </c>
      <c r="I82" s="25">
        <f t="shared" ref="I82:I83" si="11">SUM(D82:G82)</f>
        <v>96</v>
      </c>
    </row>
    <row r="83" spans="2:9" ht="14" customHeight="1" x14ac:dyDescent="0.25">
      <c r="B83" s="26" t="s">
        <v>76</v>
      </c>
      <c r="D83" s="108">
        <v>-120</v>
      </c>
      <c r="E83" s="108">
        <v>0.79999999999999716</v>
      </c>
      <c r="F83" s="108">
        <v>23.36</v>
      </c>
      <c r="G83" s="108">
        <v>169.76</v>
      </c>
      <c r="H83" s="54">
        <f t="shared" si="10"/>
        <v>0.18267186571826977</v>
      </c>
      <c r="I83" s="122">
        <f t="shared" si="11"/>
        <v>73.919999999999987</v>
      </c>
    </row>
    <row r="84" spans="2:9" ht="14" customHeight="1" x14ac:dyDescent="0.25">
      <c r="B84" s="26" t="s">
        <v>74</v>
      </c>
      <c r="D84" s="26">
        <v>0</v>
      </c>
      <c r="E84" s="26">
        <v>-88</v>
      </c>
      <c r="F84" s="26">
        <v>32</v>
      </c>
      <c r="G84" s="26">
        <v>152</v>
      </c>
      <c r="H84" s="54">
        <f>IRR(D84:G84)</f>
        <v>0.50859268357512954</v>
      </c>
      <c r="I84" s="25">
        <f>SUM(D84:G84)</f>
        <v>96</v>
      </c>
    </row>
  </sheetData>
  <mergeCells count="1">
    <mergeCell ref="B72:D72"/>
  </mergeCells>
  <printOptions horizontalCentered="1" verticalCentered="1" headings="1"/>
  <pageMargins left="0.74803149606299213" right="0.35433070866141736" top="0.94488188976377963" bottom="0.82677165354330717" header="0" footer="0"/>
  <pageSetup paperSize="9" orientation="portrait" horizontalDpi="200" verticalDpi="200" r:id="rId1"/>
  <headerFooter alignWithMargins="0">
    <oddFooter>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2F90F-C78B-46EC-869A-2D75EF0300E5}">
  <dimension ref="A1:Q84"/>
  <sheetViews>
    <sheetView view="pageBreakPreview" zoomScaleNormal="130" zoomScaleSheetLayoutView="100" workbookViewId="0">
      <selection activeCell="B2" sqref="B2"/>
    </sheetView>
  </sheetViews>
  <sheetFormatPr defaultColWidth="11.453125" defaultRowHeight="12.5" customHeight="1" outlineLevelRow="1" x14ac:dyDescent="0.25"/>
  <cols>
    <col min="1" max="1" width="2.453125" style="25" customWidth="1"/>
    <col min="2" max="2" width="19.90625" style="26" customWidth="1"/>
    <col min="3" max="3" width="8.1796875" style="26" customWidth="1"/>
    <col min="4" max="4" width="7.08984375" style="26" customWidth="1"/>
    <col min="5" max="8" width="7.90625" style="26" customWidth="1"/>
    <col min="9" max="9" width="11" style="25" customWidth="1"/>
    <col min="10" max="16" width="7.7265625" style="26" customWidth="1"/>
    <col min="17" max="16384" width="11.453125" style="26"/>
  </cols>
  <sheetData>
    <row r="1" spans="1:17" ht="12.5" customHeight="1" x14ac:dyDescent="0.35">
      <c r="E1" s="144" t="s">
        <v>78</v>
      </c>
    </row>
    <row r="2" spans="1:17" ht="12.5" customHeight="1" x14ac:dyDescent="0.25">
      <c r="B2" s="28" t="s">
        <v>39</v>
      </c>
      <c r="E2" s="27"/>
    </row>
    <row r="3" spans="1:17" ht="12.5" customHeight="1" x14ac:dyDescent="0.25">
      <c r="Q3" s="25"/>
    </row>
    <row r="4" spans="1:17" ht="12.5" customHeight="1" x14ac:dyDescent="0.25">
      <c r="B4" s="29" t="s">
        <v>40</v>
      </c>
      <c r="C4" s="130" t="s">
        <v>10</v>
      </c>
      <c r="F4" s="37">
        <v>1</v>
      </c>
      <c r="G4" s="37">
        <v>2</v>
      </c>
      <c r="H4" s="37">
        <v>3</v>
      </c>
      <c r="I4" s="53"/>
      <c r="Q4" s="25"/>
    </row>
    <row r="5" spans="1:17" ht="12.5" customHeight="1" x14ac:dyDescent="0.25">
      <c r="B5" s="26" t="s">
        <v>11</v>
      </c>
      <c r="C5" s="30">
        <v>60000</v>
      </c>
      <c r="F5" s="31">
        <f>C5</f>
        <v>60000</v>
      </c>
      <c r="G5" s="31">
        <f>F5</f>
        <v>60000</v>
      </c>
      <c r="H5" s="31">
        <f>G5</f>
        <v>60000</v>
      </c>
      <c r="I5" s="32"/>
      <c r="Q5" s="25"/>
    </row>
    <row r="6" spans="1:17" ht="12.5" customHeight="1" x14ac:dyDescent="0.25">
      <c r="B6" s="26" t="s">
        <v>12</v>
      </c>
      <c r="C6" s="30">
        <v>10</v>
      </c>
      <c r="F6" s="31">
        <f>C6</f>
        <v>10</v>
      </c>
      <c r="G6" s="31">
        <f>F6*(1+$C$8)</f>
        <v>11</v>
      </c>
      <c r="H6" s="31">
        <f>G6*(1+$C$8)</f>
        <v>12.100000000000001</v>
      </c>
      <c r="I6" s="31"/>
      <c r="Q6" s="25"/>
    </row>
    <row r="7" spans="1:17" ht="12.5" customHeight="1" x14ac:dyDescent="0.25">
      <c r="B7" s="26" t="s">
        <v>13</v>
      </c>
      <c r="C7" s="33">
        <v>8</v>
      </c>
      <c r="F7" s="26">
        <f>C7</f>
        <v>8</v>
      </c>
      <c r="G7" s="31">
        <f>F7*(1+$C$8)</f>
        <v>8.8000000000000007</v>
      </c>
      <c r="H7" s="31">
        <f>G7*(1+$C$8)</f>
        <v>9.6800000000000015</v>
      </c>
      <c r="I7" s="34"/>
    </row>
    <row r="8" spans="1:17" ht="12.5" customHeight="1" x14ac:dyDescent="0.25">
      <c r="B8" s="26" t="s">
        <v>14</v>
      </c>
      <c r="C8" s="35">
        <v>0.1</v>
      </c>
      <c r="F8" s="28"/>
      <c r="G8" s="34"/>
      <c r="H8" s="34"/>
      <c r="I8" s="34"/>
    </row>
    <row r="9" spans="1:17" ht="12.5" customHeight="1" x14ac:dyDescent="0.25">
      <c r="I9" s="26"/>
    </row>
    <row r="10" spans="1:17" ht="12.5" customHeight="1" x14ac:dyDescent="0.25">
      <c r="A10" s="36"/>
      <c r="B10" s="37" t="s">
        <v>41</v>
      </c>
      <c r="C10" s="28"/>
      <c r="F10" s="37">
        <v>1</v>
      </c>
      <c r="G10" s="37">
        <v>2</v>
      </c>
      <c r="H10" s="37">
        <v>3</v>
      </c>
      <c r="I10" s="28"/>
    </row>
    <row r="11" spans="1:17" ht="12.5" customHeight="1" x14ac:dyDescent="0.25">
      <c r="B11" s="26" t="s">
        <v>15</v>
      </c>
      <c r="C11" s="31"/>
      <c r="F11" s="31">
        <f>F5*F6/1000</f>
        <v>600</v>
      </c>
      <c r="G11" s="31">
        <f>G5*G6/1000</f>
        <v>660</v>
      </c>
      <c r="H11" s="31">
        <f>H5*H6/1000</f>
        <v>726.00000000000011</v>
      </c>
      <c r="I11" s="32"/>
    </row>
    <row r="12" spans="1:17" ht="12.5" customHeight="1" x14ac:dyDescent="0.35">
      <c r="B12" s="26" t="s">
        <v>16</v>
      </c>
      <c r="F12" s="38">
        <f>F7*F5/1000</f>
        <v>480</v>
      </c>
      <c r="G12" s="38">
        <f>G7*G5/1000</f>
        <v>528</v>
      </c>
      <c r="H12" s="38">
        <f>H7*H5/1000</f>
        <v>580.80000000000007</v>
      </c>
      <c r="I12" s="31"/>
      <c r="K12" s="118"/>
    </row>
    <row r="13" spans="1:17" ht="12.5" customHeight="1" x14ac:dyDescent="0.25">
      <c r="B13" s="26" t="s">
        <v>17</v>
      </c>
      <c r="C13" s="31"/>
      <c r="F13" s="31">
        <f>F11-F12</f>
        <v>120</v>
      </c>
      <c r="G13" s="31">
        <f>G11-G12</f>
        <v>132</v>
      </c>
      <c r="H13" s="31">
        <f>H11-H12</f>
        <v>145.20000000000005</v>
      </c>
      <c r="I13" s="31"/>
    </row>
    <row r="14" spans="1:17" ht="12.5" customHeight="1" x14ac:dyDescent="0.25">
      <c r="B14" s="26" t="s">
        <v>18</v>
      </c>
      <c r="C14" s="33">
        <v>20</v>
      </c>
      <c r="F14" s="39">
        <f>C14</f>
        <v>20</v>
      </c>
      <c r="G14" s="39">
        <f>F14*(1+$C8)</f>
        <v>22</v>
      </c>
      <c r="H14" s="42">
        <f>G14*(1+$C8)</f>
        <v>24.200000000000003</v>
      </c>
      <c r="I14" s="28"/>
    </row>
    <row r="15" spans="1:17" ht="12.5" customHeight="1" x14ac:dyDescent="0.25">
      <c r="B15" s="40" t="s">
        <v>0</v>
      </c>
      <c r="C15" s="54"/>
      <c r="F15" s="48">
        <f>F13-F14</f>
        <v>100</v>
      </c>
      <c r="G15" s="48">
        <f>G13-G14</f>
        <v>110</v>
      </c>
      <c r="H15" s="48">
        <f>H13-H14</f>
        <v>121.00000000000004</v>
      </c>
      <c r="I15" s="31"/>
      <c r="J15" s="41"/>
    </row>
    <row r="16" spans="1:17" ht="12.5" customHeight="1" x14ac:dyDescent="0.25">
      <c r="B16" s="26" t="s">
        <v>19</v>
      </c>
      <c r="C16" s="33">
        <v>5</v>
      </c>
      <c r="D16" s="26" t="s">
        <v>99</v>
      </c>
      <c r="F16" s="39">
        <f>$E31*(1/$C$16)</f>
        <v>60</v>
      </c>
      <c r="G16" s="39">
        <f>$E31*(1/$C$16)</f>
        <v>60</v>
      </c>
      <c r="H16" s="39">
        <f>$E31*(1/$C$16)</f>
        <v>60</v>
      </c>
      <c r="I16" s="26"/>
      <c r="J16" s="41"/>
    </row>
    <row r="17" spans="1:15" ht="12.5" customHeight="1" x14ac:dyDescent="0.25">
      <c r="B17" s="28" t="s">
        <v>1</v>
      </c>
      <c r="C17" s="25"/>
      <c r="F17" s="31">
        <f>F15-F16</f>
        <v>40</v>
      </c>
      <c r="G17" s="31">
        <f>G15-G16</f>
        <v>50</v>
      </c>
      <c r="H17" s="31">
        <f>H15-H16</f>
        <v>61.000000000000043</v>
      </c>
      <c r="I17" s="31"/>
      <c r="J17" s="41"/>
    </row>
    <row r="18" spans="1:15" ht="12.5" customHeight="1" x14ac:dyDescent="0.25">
      <c r="B18" s="26" t="s">
        <v>20</v>
      </c>
      <c r="C18" s="35">
        <v>0.05</v>
      </c>
      <c r="F18" s="42">
        <f>E36*$C$18</f>
        <v>0</v>
      </c>
      <c r="G18" s="42">
        <f t="shared" ref="G18" si="0">F36*$C$18</f>
        <v>0</v>
      </c>
      <c r="H18" s="42">
        <f>G36*$C$18</f>
        <v>0</v>
      </c>
      <c r="I18" s="26"/>
      <c r="J18" s="41"/>
    </row>
    <row r="19" spans="1:15" ht="12.5" customHeight="1" x14ac:dyDescent="0.25">
      <c r="B19" s="26" t="s">
        <v>21</v>
      </c>
      <c r="C19" s="54"/>
      <c r="F19" s="31">
        <f>F17-F18</f>
        <v>40</v>
      </c>
      <c r="G19" s="31">
        <f>G17-G18</f>
        <v>50</v>
      </c>
      <c r="H19" s="31">
        <f>H17-H18</f>
        <v>61.000000000000043</v>
      </c>
      <c r="I19" s="31"/>
      <c r="J19" s="41"/>
    </row>
    <row r="20" spans="1:15" ht="12.5" customHeight="1" x14ac:dyDescent="0.25">
      <c r="B20" s="26" t="s">
        <v>42</v>
      </c>
      <c r="C20" s="35">
        <v>0.2</v>
      </c>
      <c r="F20" s="42">
        <f>F19*$C$20</f>
        <v>8</v>
      </c>
      <c r="G20" s="42">
        <f>G19*$C$20</f>
        <v>10</v>
      </c>
      <c r="H20" s="42">
        <f>H19*$C$20</f>
        <v>12.20000000000001</v>
      </c>
      <c r="I20" s="26"/>
      <c r="J20" s="41"/>
    </row>
    <row r="21" spans="1:15" ht="12.5" customHeight="1" x14ac:dyDescent="0.25">
      <c r="B21" s="28" t="s">
        <v>22</v>
      </c>
      <c r="C21" s="52"/>
      <c r="F21" s="31">
        <f>F19-F20</f>
        <v>32</v>
      </c>
      <c r="G21" s="31">
        <f>G19-G20</f>
        <v>40</v>
      </c>
      <c r="H21" s="31">
        <f>H19-H20</f>
        <v>48.800000000000033</v>
      </c>
      <c r="I21" s="31"/>
      <c r="J21" s="43"/>
    </row>
    <row r="22" spans="1:15" ht="12.5" customHeight="1" x14ac:dyDescent="0.25">
      <c r="B22" s="49" t="s">
        <v>43</v>
      </c>
      <c r="C22" s="35">
        <v>0</v>
      </c>
      <c r="E22" s="58"/>
      <c r="F22" s="66">
        <f>$C22*F21</f>
        <v>0</v>
      </c>
      <c r="G22" s="66">
        <f t="shared" ref="G22:H22" si="1">$C22*G21</f>
        <v>0</v>
      </c>
      <c r="H22" s="66">
        <f t="shared" si="1"/>
        <v>0</v>
      </c>
      <c r="I22" s="31"/>
      <c r="J22" s="43"/>
    </row>
    <row r="23" spans="1:15" ht="12.5" customHeight="1" x14ac:dyDescent="0.3">
      <c r="B23" s="28"/>
      <c r="C23" s="28"/>
      <c r="F23" s="31"/>
      <c r="G23" s="31"/>
      <c r="H23" s="31"/>
      <c r="I23" s="145" t="s">
        <v>23</v>
      </c>
      <c r="J23" s="43"/>
    </row>
    <row r="24" spans="1:15" ht="12.5" hidden="1" customHeight="1" outlineLevel="1" x14ac:dyDescent="0.25">
      <c r="B24" s="44" t="s">
        <v>24</v>
      </c>
      <c r="C24" s="44"/>
      <c r="F24" s="45">
        <f>F15/$E$31</f>
        <v>0.33333333333333331</v>
      </c>
      <c r="G24" s="45">
        <f>G15/$E$31</f>
        <v>0.36666666666666664</v>
      </c>
      <c r="H24" s="45">
        <f>H15/$E$31</f>
        <v>0.40333333333333349</v>
      </c>
      <c r="I24" s="124">
        <f>AVERAGE(F24:H24)</f>
        <v>0.36777777777777781</v>
      </c>
      <c r="J24" s="43"/>
    </row>
    <row r="25" spans="1:15" ht="12.5" hidden="1" customHeight="1" outlineLevel="1" x14ac:dyDescent="0.25">
      <c r="B25" s="44" t="s">
        <v>25</v>
      </c>
      <c r="C25" s="44"/>
      <c r="F25" s="45">
        <f>F17/E32</f>
        <v>0.13333333333333333</v>
      </c>
      <c r="G25" s="45">
        <f>G17/F32</f>
        <v>0.1388888888888889</v>
      </c>
      <c r="H25" s="45">
        <f>H17/G32</f>
        <v>0.19551282051282065</v>
      </c>
      <c r="I25" s="124">
        <f>AVERAGE(F25:H25)</f>
        <v>0.15591168091168098</v>
      </c>
      <c r="J25" s="43"/>
    </row>
    <row r="26" spans="1:15" ht="12.5" hidden="1" customHeight="1" outlineLevel="1" x14ac:dyDescent="0.25">
      <c r="B26" s="44" t="s">
        <v>44</v>
      </c>
      <c r="C26" s="44"/>
      <c r="F26" s="45">
        <f>F21/E32</f>
        <v>0.10666666666666667</v>
      </c>
      <c r="G26" s="45">
        <f t="shared" ref="G26:H26" si="2">G21/F32</f>
        <v>0.1111111111111111</v>
      </c>
      <c r="H26" s="45">
        <f t="shared" si="2"/>
        <v>0.15641025641025652</v>
      </c>
      <c r="I26" s="124">
        <f>AVERAGE(F26:H26)</f>
        <v>0.12472934472934477</v>
      </c>
      <c r="J26" s="43"/>
    </row>
    <row r="27" spans="1:15" ht="12.5" hidden="1" customHeight="1" outlineLevel="1" x14ac:dyDescent="0.25">
      <c r="B27" s="44" t="s">
        <v>45</v>
      </c>
      <c r="C27" s="44"/>
      <c r="F27" s="45">
        <f>F21/E37</f>
        <v>0.10666666666666667</v>
      </c>
      <c r="G27" s="45">
        <f>G21/F37</f>
        <v>0.12048192771084337</v>
      </c>
      <c r="H27" s="45">
        <f>H21/G37</f>
        <v>0.13118279569892483</v>
      </c>
      <c r="I27" s="124">
        <f>AVERAGE(F27:H27)</f>
        <v>0.11944379669214496</v>
      </c>
      <c r="J27" s="43"/>
    </row>
    <row r="28" spans="1:15" ht="12.5" hidden="1" customHeight="1" outlineLevel="1" x14ac:dyDescent="0.25">
      <c r="B28" s="28"/>
      <c r="C28" s="28"/>
      <c r="E28" s="31"/>
      <c r="F28" s="31"/>
      <c r="G28" s="31"/>
      <c r="H28" s="31"/>
      <c r="J28" s="43"/>
    </row>
    <row r="29" spans="1:15" ht="12.5" customHeight="1" collapsed="1" x14ac:dyDescent="0.25">
      <c r="A29" s="36"/>
      <c r="B29" s="37" t="s">
        <v>26</v>
      </c>
      <c r="C29" s="28"/>
      <c r="E29" s="37">
        <v>0</v>
      </c>
      <c r="F29" s="37">
        <v>1</v>
      </c>
      <c r="G29" s="37">
        <v>2</v>
      </c>
      <c r="H29" s="37">
        <v>3</v>
      </c>
      <c r="I29" s="28"/>
      <c r="K29" s="28" t="s">
        <v>100</v>
      </c>
    </row>
    <row r="30" spans="1:15" ht="12.5" customHeight="1" x14ac:dyDescent="0.25">
      <c r="B30" s="26" t="s">
        <v>46</v>
      </c>
      <c r="C30" s="35">
        <v>0.2</v>
      </c>
      <c r="D30" s="26" t="s">
        <v>47</v>
      </c>
      <c r="F30" s="31">
        <f>$C$30*F11</f>
        <v>120</v>
      </c>
      <c r="G30" s="31">
        <f>$C$30*G11</f>
        <v>132</v>
      </c>
      <c r="H30" s="143">
        <v>0</v>
      </c>
      <c r="I30" s="32"/>
      <c r="K30" s="26" t="s">
        <v>36</v>
      </c>
      <c r="L30" s="28">
        <v>90</v>
      </c>
      <c r="N30" s="55" t="s">
        <v>102</v>
      </c>
      <c r="O30" s="55"/>
    </row>
    <row r="31" spans="1:15" ht="12.5" customHeight="1" x14ac:dyDescent="0.25">
      <c r="B31" s="26" t="s">
        <v>27</v>
      </c>
      <c r="C31" s="30">
        <v>0</v>
      </c>
      <c r="D31" s="26" t="s">
        <v>7</v>
      </c>
      <c r="E31" s="60">
        <v>300</v>
      </c>
      <c r="F31" s="38">
        <f>E31-F16+$C31</f>
        <v>240</v>
      </c>
      <c r="G31" s="38">
        <f>F31-G16+$C31</f>
        <v>180</v>
      </c>
      <c r="H31" s="60">
        <v>0</v>
      </c>
      <c r="I31" s="32"/>
      <c r="K31" s="26" t="s">
        <v>101</v>
      </c>
      <c r="L31" s="28">
        <v>10</v>
      </c>
      <c r="N31" s="56">
        <f>(L30+L31*0.85-L32*0.85)/365</f>
        <v>0.2</v>
      </c>
      <c r="O31" s="57"/>
    </row>
    <row r="32" spans="1:15" ht="12.5" customHeight="1" x14ac:dyDescent="0.25">
      <c r="B32" s="40" t="s">
        <v>28</v>
      </c>
      <c r="C32" s="47"/>
      <c r="E32" s="31">
        <f>E31+E30</f>
        <v>300</v>
      </c>
      <c r="F32" s="31">
        <f>F31+F30</f>
        <v>360</v>
      </c>
      <c r="G32" s="31">
        <f>G31+G30</f>
        <v>312</v>
      </c>
      <c r="H32" s="31">
        <f>H31+H30</f>
        <v>0</v>
      </c>
      <c r="I32" s="31"/>
      <c r="K32" s="26" t="s">
        <v>37</v>
      </c>
      <c r="L32" s="28">
        <v>30</v>
      </c>
    </row>
    <row r="33" spans="2:10" ht="7.5" customHeight="1" x14ac:dyDescent="0.25">
      <c r="C33" s="25"/>
      <c r="I33" s="26"/>
    </row>
    <row r="34" spans="2:10" ht="12.5" customHeight="1" x14ac:dyDescent="0.25">
      <c r="B34" s="59" t="s">
        <v>48</v>
      </c>
      <c r="C34" s="35">
        <v>0</v>
      </c>
      <c r="D34" s="26" t="s">
        <v>51</v>
      </c>
      <c r="E34" s="26">
        <f>$C34*E30</f>
        <v>0</v>
      </c>
      <c r="F34" s="108">
        <f>$C34*F30</f>
        <v>0</v>
      </c>
      <c r="G34" s="108">
        <f t="shared" ref="G34:H34" si="3">$C34*G30</f>
        <v>0</v>
      </c>
      <c r="H34" s="26">
        <f t="shared" si="3"/>
        <v>0</v>
      </c>
      <c r="I34" s="26"/>
    </row>
    <row r="35" spans="2:10" ht="12.5" customHeight="1" x14ac:dyDescent="0.25">
      <c r="B35" s="59" t="s">
        <v>49</v>
      </c>
      <c r="C35" s="30">
        <v>3</v>
      </c>
      <c r="D35" s="26" t="s">
        <v>52</v>
      </c>
      <c r="E35" s="60">
        <v>0</v>
      </c>
      <c r="F35" s="38">
        <f>E35-($E35/$C35)</f>
        <v>0</v>
      </c>
      <c r="G35" s="38">
        <f>F35-($E35/$C35)</f>
        <v>0</v>
      </c>
      <c r="H35" s="60">
        <v>0</v>
      </c>
      <c r="I35" s="26"/>
    </row>
    <row r="36" spans="2:10" ht="12.5" customHeight="1" x14ac:dyDescent="0.25">
      <c r="B36" s="28" t="s">
        <v>103</v>
      </c>
      <c r="E36" s="31">
        <f>E34+E35</f>
        <v>0</v>
      </c>
      <c r="F36" s="31">
        <f>F34+F35</f>
        <v>0</v>
      </c>
      <c r="G36" s="31">
        <f t="shared" ref="G36:H36" si="4">G34+G35</f>
        <v>0</v>
      </c>
      <c r="H36" s="31">
        <f t="shared" si="4"/>
        <v>0</v>
      </c>
      <c r="I36" s="31"/>
    </row>
    <row r="37" spans="2:10" ht="12.5" customHeight="1" x14ac:dyDescent="0.25">
      <c r="B37" s="28" t="s">
        <v>105</v>
      </c>
      <c r="C37" s="65"/>
      <c r="E37" s="67">
        <f>E31-E35</f>
        <v>300</v>
      </c>
      <c r="F37" s="38">
        <f>E37+F21-F22</f>
        <v>332</v>
      </c>
      <c r="G37" s="38">
        <f t="shared" ref="G37:H37" si="5">F37+G21-G22</f>
        <v>372</v>
      </c>
      <c r="H37" s="38">
        <f t="shared" si="5"/>
        <v>420.8</v>
      </c>
      <c r="I37" s="32"/>
    </row>
    <row r="38" spans="2:10" ht="12.5" customHeight="1" x14ac:dyDescent="0.25">
      <c r="B38" s="28" t="s">
        <v>50</v>
      </c>
      <c r="E38" s="31">
        <f>E36+E37</f>
        <v>300</v>
      </c>
      <c r="F38" s="31">
        <f t="shared" ref="F38:H38" si="6">F36+F37</f>
        <v>332</v>
      </c>
      <c r="G38" s="31">
        <f t="shared" si="6"/>
        <v>372</v>
      </c>
      <c r="H38" s="31">
        <f t="shared" si="6"/>
        <v>420.8</v>
      </c>
      <c r="I38" s="31"/>
    </row>
    <row r="39" spans="2:10" ht="5.5" customHeight="1" x14ac:dyDescent="0.25">
      <c r="F39" s="31"/>
      <c r="G39" s="31"/>
      <c r="H39" s="31"/>
      <c r="I39" s="31"/>
    </row>
    <row r="40" spans="2:10" ht="12.5" customHeight="1" x14ac:dyDescent="0.25">
      <c r="D40" s="61" t="s">
        <v>29</v>
      </c>
      <c r="E40" s="31">
        <f>E38-E32</f>
        <v>0</v>
      </c>
      <c r="F40" s="31">
        <f>F38-F32</f>
        <v>-28</v>
      </c>
      <c r="G40" s="31">
        <f>G38-G32</f>
        <v>60</v>
      </c>
      <c r="H40" s="31">
        <f>H38-H32</f>
        <v>420.8</v>
      </c>
      <c r="I40" s="32"/>
    </row>
    <row r="41" spans="2:10" ht="12.5" customHeight="1" x14ac:dyDescent="0.25">
      <c r="D41" s="44" t="s">
        <v>70</v>
      </c>
      <c r="F41" s="31">
        <f>F40-E40</f>
        <v>-28</v>
      </c>
      <c r="G41" s="31">
        <f>G40-F40</f>
        <v>88</v>
      </c>
      <c r="H41" s="31">
        <f>H40-G40</f>
        <v>360.8</v>
      </c>
      <c r="I41" s="32"/>
    </row>
    <row r="42" spans="2:10" ht="12.5" customHeight="1" x14ac:dyDescent="0.25">
      <c r="D42" s="44" t="s">
        <v>71</v>
      </c>
      <c r="E42" s="68">
        <f>-E37</f>
        <v>-300</v>
      </c>
      <c r="F42" s="68">
        <f>F41+F22</f>
        <v>-28</v>
      </c>
      <c r="G42" s="68">
        <f t="shared" ref="G42:H42" si="7">G41+G22</f>
        <v>88</v>
      </c>
      <c r="H42" s="68">
        <f t="shared" si="7"/>
        <v>360.8</v>
      </c>
      <c r="I42" s="32"/>
    </row>
    <row r="43" spans="2:10" ht="12.5" customHeight="1" x14ac:dyDescent="0.25">
      <c r="E43" s="31"/>
      <c r="F43" s="31"/>
      <c r="G43" s="31"/>
      <c r="H43" s="32"/>
    </row>
    <row r="44" spans="2:10" ht="12.5" customHeight="1" x14ac:dyDescent="0.25">
      <c r="B44" s="29" t="s">
        <v>53</v>
      </c>
      <c r="C44" s="40"/>
      <c r="E44" s="37">
        <v>0</v>
      </c>
      <c r="F44" s="37">
        <v>1</v>
      </c>
      <c r="G44" s="37">
        <v>2</v>
      </c>
      <c r="H44" s="37">
        <v>3</v>
      </c>
      <c r="I44" s="28"/>
      <c r="J44" s="25"/>
    </row>
    <row r="45" spans="2:10" ht="12.5" customHeight="1" x14ac:dyDescent="0.25">
      <c r="B45" s="26" t="s">
        <v>22</v>
      </c>
      <c r="F45" s="31">
        <f>F21</f>
        <v>32</v>
      </c>
      <c r="G45" s="31">
        <f>G21</f>
        <v>40</v>
      </c>
      <c r="H45" s="31">
        <f>H21</f>
        <v>48.800000000000033</v>
      </c>
      <c r="I45" s="31"/>
      <c r="J45" s="25"/>
    </row>
    <row r="46" spans="2:10" ht="12.5" customHeight="1" x14ac:dyDescent="0.25">
      <c r="B46" s="46" t="s">
        <v>33</v>
      </c>
      <c r="C46" s="46"/>
      <c r="E46" s="31">
        <f>-E32</f>
        <v>-300</v>
      </c>
      <c r="F46" s="31">
        <f>E32-F32</f>
        <v>-60</v>
      </c>
      <c r="G46" s="31">
        <f>F32-G32</f>
        <v>48</v>
      </c>
      <c r="H46" s="31">
        <f>G32-H32</f>
        <v>312</v>
      </c>
      <c r="I46" s="32"/>
      <c r="J46" s="25"/>
    </row>
    <row r="47" spans="2:10" ht="12.5" customHeight="1" x14ac:dyDescent="0.25">
      <c r="B47" s="53" t="s">
        <v>34</v>
      </c>
      <c r="C47" s="53"/>
      <c r="E47" s="38">
        <f>E36</f>
        <v>0</v>
      </c>
      <c r="F47" s="38">
        <f>F36-E36</f>
        <v>0</v>
      </c>
      <c r="G47" s="38">
        <f>G36-F36</f>
        <v>0</v>
      </c>
      <c r="H47" s="38">
        <f>H36-G36</f>
        <v>0</v>
      </c>
      <c r="I47" s="120" t="s">
        <v>54</v>
      </c>
      <c r="J47" s="25"/>
    </row>
    <row r="48" spans="2:10" ht="12.5" customHeight="1" x14ac:dyDescent="0.25">
      <c r="B48" s="55" t="s">
        <v>35</v>
      </c>
      <c r="C48" s="53"/>
      <c r="E48" s="48">
        <f>SUM(E45:E47)</f>
        <v>-300</v>
      </c>
      <c r="F48" s="48">
        <f>SUM(F45:F47)</f>
        <v>-28</v>
      </c>
      <c r="G48" s="48">
        <f>SUM(G45:G47)</f>
        <v>88</v>
      </c>
      <c r="H48" s="48">
        <f>SUM(H45:H47)</f>
        <v>360.8</v>
      </c>
      <c r="I48" s="119">
        <f>SUM(E48:H48)</f>
        <v>120.80000000000001</v>
      </c>
      <c r="J48" s="25"/>
    </row>
    <row r="49" spans="2:11" ht="12.5" customHeight="1" x14ac:dyDescent="0.25">
      <c r="B49" s="49" t="s">
        <v>30</v>
      </c>
      <c r="C49" s="50">
        <f>IRR(E48:H48)</f>
        <v>0.12249343497344056</v>
      </c>
      <c r="E49" s="31"/>
      <c r="F49" s="31"/>
      <c r="G49" s="31"/>
      <c r="H49" s="31"/>
      <c r="I49" s="31"/>
      <c r="J49" s="36"/>
    </row>
    <row r="50" spans="2:11" ht="12.5" customHeight="1" x14ac:dyDescent="0.25">
      <c r="C50" s="49"/>
      <c r="F50" s="49"/>
      <c r="G50" s="62"/>
      <c r="H50" s="63"/>
      <c r="I50" s="32"/>
      <c r="J50" s="51"/>
    </row>
    <row r="51" spans="2:11" ht="12.5" customHeight="1" x14ac:dyDescent="0.25">
      <c r="B51" s="37" t="s">
        <v>2</v>
      </c>
      <c r="C51" s="28"/>
      <c r="E51" s="37">
        <v>0</v>
      </c>
      <c r="F51" s="37">
        <v>1</v>
      </c>
      <c r="G51" s="37">
        <v>2</v>
      </c>
      <c r="H51" s="37">
        <v>3</v>
      </c>
      <c r="I51" s="32"/>
      <c r="J51" s="51"/>
    </row>
    <row r="52" spans="2:11" ht="12.5" customHeight="1" x14ac:dyDescent="0.25">
      <c r="B52" s="26" t="s">
        <v>3</v>
      </c>
      <c r="E52" s="31"/>
      <c r="F52" s="31">
        <f>F17*(1-$C20)</f>
        <v>32</v>
      </c>
      <c r="G52" s="31">
        <f>G17*(1-$C20)</f>
        <v>40</v>
      </c>
      <c r="H52" s="31">
        <f>H17*(1-$C20)</f>
        <v>48.80000000000004</v>
      </c>
      <c r="I52" s="32"/>
      <c r="J52" s="51"/>
    </row>
    <row r="53" spans="2:11" ht="12.5" customHeight="1" x14ac:dyDescent="0.25">
      <c r="B53" s="46" t="s">
        <v>33</v>
      </c>
      <c r="C53" s="46"/>
      <c r="E53" s="38">
        <f>E46</f>
        <v>-300</v>
      </c>
      <c r="F53" s="38">
        <f t="shared" ref="F53:H53" si="8">F46</f>
        <v>-60</v>
      </c>
      <c r="G53" s="38">
        <f t="shared" si="8"/>
        <v>48</v>
      </c>
      <c r="H53" s="38">
        <f t="shared" si="8"/>
        <v>312</v>
      </c>
      <c r="I53" s="32"/>
      <c r="J53" s="51"/>
    </row>
    <row r="54" spans="2:11" ht="12.5" customHeight="1" x14ac:dyDescent="0.25">
      <c r="B54" s="40" t="s">
        <v>2</v>
      </c>
      <c r="C54" s="46"/>
      <c r="E54" s="48">
        <f>SUM(E52:E53)</f>
        <v>-300</v>
      </c>
      <c r="F54" s="48">
        <f>SUM(F52:F53)</f>
        <v>-28</v>
      </c>
      <c r="G54" s="48">
        <f>SUM(G52:G53)</f>
        <v>88</v>
      </c>
      <c r="H54" s="48">
        <f>SUM(H52:H53)</f>
        <v>360.80000000000007</v>
      </c>
      <c r="I54" s="32"/>
      <c r="J54" s="51"/>
    </row>
    <row r="55" spans="2:11" ht="12.5" customHeight="1" x14ac:dyDescent="0.25">
      <c r="B55" s="49" t="s">
        <v>5</v>
      </c>
      <c r="C55" s="50">
        <f>IRR(E54:H54)</f>
        <v>0.12249343497344078</v>
      </c>
      <c r="E55" s="31"/>
      <c r="F55" s="31"/>
      <c r="G55" s="31"/>
      <c r="H55" s="31"/>
    </row>
    <row r="56" spans="2:11" ht="12.5" customHeight="1" x14ac:dyDescent="0.25">
      <c r="B56" s="49"/>
      <c r="C56" s="123"/>
      <c r="E56" s="31"/>
      <c r="F56" s="31"/>
      <c r="G56" s="31"/>
      <c r="H56" s="31"/>
    </row>
    <row r="57" spans="2:11" ht="12.5" customHeight="1" x14ac:dyDescent="0.25">
      <c r="B57" s="49"/>
      <c r="C57" s="123"/>
      <c r="E57" s="31"/>
      <c r="F57" s="31"/>
      <c r="G57" s="31"/>
      <c r="H57" s="31"/>
    </row>
    <row r="58" spans="2:11" ht="12.5" customHeight="1" x14ac:dyDescent="0.25">
      <c r="E58" s="49"/>
      <c r="F58" s="62"/>
      <c r="G58" s="63"/>
      <c r="H58" s="32"/>
    </row>
    <row r="59" spans="2:11" ht="17" customHeight="1" x14ac:dyDescent="0.25">
      <c r="B59" s="125" t="s">
        <v>56</v>
      </c>
      <c r="C59" s="126"/>
      <c r="D59" s="127"/>
      <c r="E59" s="128"/>
      <c r="G59" s="121" t="s">
        <v>55</v>
      </c>
      <c r="H59" s="71"/>
      <c r="I59" s="71"/>
      <c r="J59" s="71"/>
      <c r="K59" s="71"/>
    </row>
    <row r="60" spans="2:11" ht="12.5" customHeight="1" x14ac:dyDescent="0.25">
      <c r="B60" s="71"/>
      <c r="C60" s="71"/>
      <c r="D60" s="71"/>
      <c r="E60" s="71"/>
      <c r="F60" s="69"/>
      <c r="G60" s="70"/>
      <c r="H60" s="71"/>
      <c r="I60" s="71"/>
      <c r="J60" s="71"/>
      <c r="K60" s="71"/>
    </row>
    <row r="61" spans="2:11" ht="12.5" customHeight="1" x14ac:dyDescent="0.25">
      <c r="B61" s="72"/>
      <c r="C61" s="107" t="s">
        <v>66</v>
      </c>
      <c r="D61" s="73"/>
      <c r="E61" s="74"/>
      <c r="F61" s="75"/>
      <c r="G61" s="71"/>
      <c r="H61" s="99"/>
      <c r="I61" s="99"/>
      <c r="J61" s="99"/>
      <c r="K61" s="99"/>
    </row>
    <row r="62" spans="2:11" ht="12.5" customHeight="1" x14ac:dyDescent="0.2">
      <c r="B62" s="76" t="s">
        <v>57</v>
      </c>
      <c r="C62" s="77" t="s">
        <v>4</v>
      </c>
      <c r="D62" s="77" t="s">
        <v>58</v>
      </c>
      <c r="E62" s="78" t="s">
        <v>59</v>
      </c>
      <c r="F62" s="79" t="s">
        <v>60</v>
      </c>
      <c r="G62" s="71"/>
      <c r="H62" s="100"/>
      <c r="I62" s="100"/>
      <c r="J62" s="101"/>
      <c r="K62" s="100"/>
    </row>
    <row r="63" spans="2:11" ht="12.5" customHeight="1" x14ac:dyDescent="0.2">
      <c r="B63" s="80" t="s">
        <v>61</v>
      </c>
      <c r="C63" s="92">
        <v>10</v>
      </c>
      <c r="D63" s="92">
        <v>9</v>
      </c>
      <c r="E63" s="88">
        <v>11</v>
      </c>
      <c r="F63" s="81"/>
      <c r="G63" s="71"/>
      <c r="H63" s="102"/>
      <c r="I63" s="103"/>
      <c r="J63" s="101"/>
      <c r="K63" s="101"/>
    </row>
    <row r="64" spans="2:11" ht="12.5" customHeight="1" x14ac:dyDescent="0.2">
      <c r="B64" s="82" t="s">
        <v>65</v>
      </c>
      <c r="C64" s="85">
        <v>0.1</v>
      </c>
      <c r="D64" s="85">
        <v>-5.1319434967612376E-2</v>
      </c>
      <c r="E64" s="93">
        <v>0.24481039833418961</v>
      </c>
      <c r="F64" s="83">
        <f>E64-D64</f>
        <v>0.29612983330180198</v>
      </c>
      <c r="G64" s="71"/>
      <c r="H64" s="102"/>
      <c r="I64" s="103"/>
      <c r="J64" s="104"/>
      <c r="K64" s="105"/>
    </row>
    <row r="65" spans="2:11" ht="12.5" customHeight="1" x14ac:dyDescent="0.2">
      <c r="B65" s="80" t="s">
        <v>72</v>
      </c>
      <c r="C65" s="92">
        <v>300</v>
      </c>
      <c r="D65" s="92">
        <v>330</v>
      </c>
      <c r="E65" s="88">
        <v>270</v>
      </c>
      <c r="F65" s="81"/>
      <c r="G65" s="71"/>
      <c r="H65" s="102"/>
      <c r="I65" s="103"/>
      <c r="J65" s="104"/>
      <c r="K65" s="105"/>
    </row>
    <row r="66" spans="2:11" ht="12.5" customHeight="1" x14ac:dyDescent="0.2">
      <c r="B66" s="82" t="s">
        <v>65</v>
      </c>
      <c r="C66" s="85">
        <f>C64</f>
        <v>0.1</v>
      </c>
      <c r="D66" s="85">
        <v>7.9008814853287923E-2</v>
      </c>
      <c r="E66" s="93">
        <v>0.12455999895101888</v>
      </c>
      <c r="F66" s="84">
        <f>E66-D66</f>
        <v>4.5551184097730957E-2</v>
      </c>
      <c r="G66" s="71"/>
      <c r="H66" s="102"/>
      <c r="I66" s="106"/>
      <c r="J66" s="104"/>
      <c r="K66" s="105"/>
    </row>
    <row r="67" spans="2:11" ht="12.5" customHeight="1" x14ac:dyDescent="0.2">
      <c r="B67" s="80" t="s">
        <v>73</v>
      </c>
      <c r="C67" s="94">
        <v>0.2</v>
      </c>
      <c r="D67" s="94">
        <v>0.25</v>
      </c>
      <c r="E67" s="95">
        <v>0.15</v>
      </c>
      <c r="F67" s="86"/>
      <c r="G67" s="71"/>
      <c r="H67" s="102"/>
      <c r="I67" s="99"/>
      <c r="J67" s="104"/>
      <c r="K67" s="99"/>
    </row>
    <row r="68" spans="2:11" ht="12.5" customHeight="1" x14ac:dyDescent="0.2">
      <c r="B68" s="82" t="s">
        <v>65</v>
      </c>
      <c r="C68" s="85">
        <f>C64</f>
        <v>0.1</v>
      </c>
      <c r="D68" s="85">
        <v>9.4386474155067512E-2</v>
      </c>
      <c r="E68" s="93">
        <v>0.10632719227147946</v>
      </c>
      <c r="F68" s="84">
        <f>E68-D68</f>
        <v>1.1940718116411952E-2</v>
      </c>
      <c r="G68" s="71"/>
      <c r="H68" s="71"/>
      <c r="I68" s="71"/>
      <c r="J68" s="71"/>
      <c r="K68" s="71"/>
    </row>
    <row r="69" spans="2:11" ht="12.5" customHeight="1" x14ac:dyDescent="0.25">
      <c r="B69" s="91" t="s">
        <v>67</v>
      </c>
      <c r="C69" s="96">
        <v>0.1</v>
      </c>
      <c r="D69" s="96">
        <v>-5.8751578537388438E-2</v>
      </c>
      <c r="E69" s="97">
        <v>0.30027686560496569</v>
      </c>
      <c r="F69" s="98">
        <f>E69-D69</f>
        <v>0.35902844414235413</v>
      </c>
    </row>
    <row r="70" spans="2:11" ht="12.5" customHeight="1" x14ac:dyDescent="0.25">
      <c r="B70"/>
    </row>
    <row r="71" spans="2:11" ht="12.5" customHeight="1" x14ac:dyDescent="0.25">
      <c r="B71" s="64"/>
    </row>
    <row r="72" spans="2:11" ht="12.5" customHeight="1" x14ac:dyDescent="0.25">
      <c r="B72" s="163" t="s">
        <v>64</v>
      </c>
      <c r="C72" s="164"/>
      <c r="D72" s="164"/>
      <c r="G72" s="121" t="s">
        <v>62</v>
      </c>
      <c r="I72" s="100"/>
    </row>
    <row r="73" spans="2:11" ht="12.5" customHeight="1" x14ac:dyDescent="0.25">
      <c r="B73" s="87" t="s">
        <v>68</v>
      </c>
      <c r="C73" s="110" t="s">
        <v>8</v>
      </c>
      <c r="D73" s="117" t="s">
        <v>69</v>
      </c>
      <c r="I73" s="101"/>
    </row>
    <row r="74" spans="2:11" ht="12.5" customHeight="1" x14ac:dyDescent="0.25">
      <c r="B74" s="109" t="s">
        <v>95</v>
      </c>
      <c r="C74" s="114">
        <v>0.128</v>
      </c>
      <c r="D74" s="111"/>
      <c r="I74" s="105"/>
    </row>
    <row r="75" spans="2:11" ht="12.5" customHeight="1" x14ac:dyDescent="0.25">
      <c r="B75" s="89" t="s">
        <v>96</v>
      </c>
      <c r="C75" s="115">
        <v>0.14899999999999999</v>
      </c>
      <c r="D75" s="112">
        <f>C75-C74</f>
        <v>2.0999999999999991E-2</v>
      </c>
      <c r="I75" s="105"/>
    </row>
    <row r="76" spans="2:11" ht="12.5" customHeight="1" x14ac:dyDescent="0.25">
      <c r="B76" s="89" t="s">
        <v>97</v>
      </c>
      <c r="C76" s="115">
        <v>0.183</v>
      </c>
      <c r="D76" s="112">
        <f t="shared" ref="D76:D77" si="9">C76-C75</f>
        <v>3.4000000000000002E-2</v>
      </c>
      <c r="I76" s="105"/>
    </row>
    <row r="77" spans="2:11" ht="12.5" customHeight="1" x14ac:dyDescent="0.25">
      <c r="B77" s="90" t="s">
        <v>98</v>
      </c>
      <c r="C77" s="116">
        <v>0.251</v>
      </c>
      <c r="D77" s="113">
        <f t="shared" si="9"/>
        <v>6.8000000000000005E-2</v>
      </c>
      <c r="I77" s="100"/>
    </row>
    <row r="79" spans="2:11" ht="12.5" customHeight="1" x14ac:dyDescent="0.25">
      <c r="G79" s="121" t="s">
        <v>63</v>
      </c>
    </row>
    <row r="81" spans="2:9" ht="12.5" customHeight="1" x14ac:dyDescent="0.25">
      <c r="B81" s="29" t="s">
        <v>53</v>
      </c>
      <c r="D81" s="37">
        <v>0</v>
      </c>
      <c r="E81" s="37">
        <v>1</v>
      </c>
      <c r="F81" s="37">
        <v>2</v>
      </c>
      <c r="G81" s="37">
        <v>3</v>
      </c>
      <c r="H81" s="129" t="s">
        <v>8</v>
      </c>
      <c r="I81" s="129" t="s">
        <v>54</v>
      </c>
    </row>
    <row r="82" spans="2:9" ht="14" customHeight="1" x14ac:dyDescent="0.25">
      <c r="B82" s="26" t="s">
        <v>75</v>
      </c>
      <c r="D82" s="26">
        <v>-300</v>
      </c>
      <c r="E82" s="26">
        <v>-28</v>
      </c>
      <c r="F82" s="26">
        <v>92</v>
      </c>
      <c r="G82" s="26">
        <v>332</v>
      </c>
      <c r="H82" s="54">
        <f t="shared" ref="H82:H83" si="10">IRR(D82:G82)</f>
        <v>0.1000188925132417</v>
      </c>
      <c r="I82" s="25">
        <f t="shared" ref="I82:I83" si="11">SUM(D82:G82)</f>
        <v>96</v>
      </c>
    </row>
    <row r="83" spans="2:9" ht="14" customHeight="1" x14ac:dyDescent="0.25">
      <c r="B83" s="26" t="s">
        <v>76</v>
      </c>
      <c r="D83" s="108">
        <v>-120</v>
      </c>
      <c r="E83" s="108">
        <v>0.79999999999999716</v>
      </c>
      <c r="F83" s="108">
        <v>23.36</v>
      </c>
      <c r="G83" s="108">
        <v>169.76</v>
      </c>
      <c r="H83" s="54">
        <f t="shared" si="10"/>
        <v>0.18267186571826977</v>
      </c>
      <c r="I83" s="122">
        <f t="shared" si="11"/>
        <v>73.919999999999987</v>
      </c>
    </row>
    <row r="84" spans="2:9" ht="14" customHeight="1" x14ac:dyDescent="0.25">
      <c r="B84" s="26" t="s">
        <v>74</v>
      </c>
      <c r="D84" s="26">
        <v>0</v>
      </c>
      <c r="E84" s="26">
        <v>-88</v>
      </c>
      <c r="F84" s="26">
        <v>32</v>
      </c>
      <c r="G84" s="26">
        <v>152</v>
      </c>
      <c r="H84" s="54">
        <f>IRR(D84:G84)</f>
        <v>0.50859268357512954</v>
      </c>
      <c r="I84" s="25">
        <f>SUM(D84:G84)</f>
        <v>96</v>
      </c>
    </row>
  </sheetData>
  <mergeCells count="1">
    <mergeCell ref="B72:D72"/>
  </mergeCells>
  <printOptions horizontalCentered="1" verticalCentered="1" headings="1"/>
  <pageMargins left="0.74803149606299213" right="0.35433070866141736" top="0.94488188976377963" bottom="0.82677165354330717" header="0" footer="0"/>
  <pageSetup paperSize="9" orientation="portrait" horizontalDpi="200" verticalDpi="200" r:id="rId1"/>
  <headerFooter alignWithMargins="0">
    <oddFooter>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14734-0192-4DC3-AE5D-0C437CDDBCB9}">
  <dimension ref="A1:Q84"/>
  <sheetViews>
    <sheetView view="pageBreakPreview" zoomScaleNormal="130" zoomScaleSheetLayoutView="100" workbookViewId="0">
      <selection activeCell="B2" sqref="B2"/>
    </sheetView>
  </sheetViews>
  <sheetFormatPr defaultColWidth="11.453125" defaultRowHeight="12.5" customHeight="1" outlineLevelRow="1" x14ac:dyDescent="0.25"/>
  <cols>
    <col min="1" max="1" width="2.453125" style="25" customWidth="1"/>
    <col min="2" max="2" width="19.90625" style="26" customWidth="1"/>
    <col min="3" max="3" width="8.1796875" style="26" customWidth="1"/>
    <col min="4" max="4" width="7.08984375" style="26" customWidth="1"/>
    <col min="5" max="8" width="7.90625" style="26" customWidth="1"/>
    <col min="9" max="9" width="11" style="25" customWidth="1"/>
    <col min="10" max="16" width="7.7265625" style="26" customWidth="1"/>
    <col min="17" max="16384" width="11.453125" style="26"/>
  </cols>
  <sheetData>
    <row r="1" spans="1:17" ht="12.5" customHeight="1" x14ac:dyDescent="0.35">
      <c r="E1" s="144" t="s">
        <v>104</v>
      </c>
    </row>
    <row r="2" spans="1:17" ht="12.5" customHeight="1" x14ac:dyDescent="0.25">
      <c r="B2" s="28" t="s">
        <v>39</v>
      </c>
      <c r="E2" s="27"/>
    </row>
    <row r="3" spans="1:17" ht="12.5" customHeight="1" x14ac:dyDescent="0.25">
      <c r="Q3" s="25"/>
    </row>
    <row r="4" spans="1:17" ht="12.5" customHeight="1" x14ac:dyDescent="0.25">
      <c r="B4" s="29" t="s">
        <v>40</v>
      </c>
      <c r="C4" s="130" t="s">
        <v>10</v>
      </c>
      <c r="F4" s="37">
        <v>1</v>
      </c>
      <c r="G4" s="37">
        <v>2</v>
      </c>
      <c r="H4" s="37">
        <v>3</v>
      </c>
      <c r="I4" s="53"/>
      <c r="Q4" s="25"/>
    </row>
    <row r="5" spans="1:17" ht="12.5" customHeight="1" x14ac:dyDescent="0.25">
      <c r="B5" s="26" t="s">
        <v>11</v>
      </c>
      <c r="C5" s="30">
        <v>60000</v>
      </c>
      <c r="F5" s="31">
        <f>C5</f>
        <v>60000</v>
      </c>
      <c r="G5" s="31">
        <f>F5</f>
        <v>60000</v>
      </c>
      <c r="H5" s="31">
        <f>G5</f>
        <v>60000</v>
      </c>
      <c r="I5" s="32"/>
      <c r="Q5" s="25"/>
    </row>
    <row r="6" spans="1:17" ht="12.5" customHeight="1" x14ac:dyDescent="0.25">
      <c r="B6" s="26" t="s">
        <v>12</v>
      </c>
      <c r="C6" s="30">
        <v>10</v>
      </c>
      <c r="F6" s="31">
        <f>C6</f>
        <v>10</v>
      </c>
      <c r="G6" s="31">
        <f>F6*(1+$C$8)</f>
        <v>10</v>
      </c>
      <c r="H6" s="31">
        <f>G6*(1+$C$8)</f>
        <v>10</v>
      </c>
      <c r="I6" s="31"/>
      <c r="Q6" s="25"/>
    </row>
    <row r="7" spans="1:17" ht="12.5" customHeight="1" x14ac:dyDescent="0.25">
      <c r="B7" s="26" t="s">
        <v>13</v>
      </c>
      <c r="C7" s="33">
        <v>9</v>
      </c>
      <c r="F7" s="26">
        <f>C7</f>
        <v>9</v>
      </c>
      <c r="G7" s="31">
        <f>F7*(1+$C$8)</f>
        <v>9</v>
      </c>
      <c r="H7" s="31">
        <f>G7*(1+$C$8)</f>
        <v>9</v>
      </c>
      <c r="I7" s="34"/>
    </row>
    <row r="8" spans="1:17" ht="12.5" customHeight="1" x14ac:dyDescent="0.25">
      <c r="B8" s="26" t="s">
        <v>14</v>
      </c>
      <c r="C8" s="35">
        <v>0</v>
      </c>
      <c r="F8" s="28"/>
      <c r="G8" s="34"/>
      <c r="H8" s="34"/>
      <c r="I8" s="34"/>
    </row>
    <row r="9" spans="1:17" ht="12.5" customHeight="1" x14ac:dyDescent="0.25">
      <c r="I9" s="26"/>
    </row>
    <row r="10" spans="1:17" ht="12.5" customHeight="1" x14ac:dyDescent="0.25">
      <c r="A10" s="36"/>
      <c r="B10" s="37" t="s">
        <v>41</v>
      </c>
      <c r="C10" s="28"/>
      <c r="F10" s="37">
        <v>1</v>
      </c>
      <c r="G10" s="37">
        <v>2</v>
      </c>
      <c r="H10" s="37">
        <v>3</v>
      </c>
      <c r="I10" s="28"/>
    </row>
    <row r="11" spans="1:17" ht="12.5" customHeight="1" x14ac:dyDescent="0.25">
      <c r="B11" s="26" t="s">
        <v>15</v>
      </c>
      <c r="C11" s="31"/>
      <c r="F11" s="31">
        <f>F5*F6/1000</f>
        <v>600</v>
      </c>
      <c r="G11" s="31">
        <f>G5*G6/1000</f>
        <v>600</v>
      </c>
      <c r="H11" s="31">
        <f>H5*H6/1000</f>
        <v>600</v>
      </c>
      <c r="I11" s="32"/>
    </row>
    <row r="12" spans="1:17" ht="12.5" customHeight="1" x14ac:dyDescent="0.35">
      <c r="B12" s="26" t="s">
        <v>16</v>
      </c>
      <c r="F12" s="38">
        <f>F7*F5/1000</f>
        <v>540</v>
      </c>
      <c r="G12" s="38">
        <f>G7*G5/1000</f>
        <v>540</v>
      </c>
      <c r="H12" s="38">
        <f>H7*H5/1000</f>
        <v>540</v>
      </c>
      <c r="I12" s="31"/>
      <c r="K12" s="118"/>
    </row>
    <row r="13" spans="1:17" ht="12.5" customHeight="1" x14ac:dyDescent="0.25">
      <c r="B13" s="26" t="s">
        <v>17</v>
      </c>
      <c r="C13" s="31"/>
      <c r="F13" s="31">
        <f>F11-F12</f>
        <v>60</v>
      </c>
      <c r="G13" s="31">
        <f>G11-G12</f>
        <v>60</v>
      </c>
      <c r="H13" s="31">
        <f>H11-H12</f>
        <v>60</v>
      </c>
      <c r="I13" s="31"/>
    </row>
    <row r="14" spans="1:17" ht="12.5" customHeight="1" x14ac:dyDescent="0.25">
      <c r="B14" s="26" t="s">
        <v>18</v>
      </c>
      <c r="C14" s="33">
        <v>20</v>
      </c>
      <c r="F14" s="39">
        <f>C14</f>
        <v>20</v>
      </c>
      <c r="G14" s="39">
        <f>F14*(1+$C8)</f>
        <v>20</v>
      </c>
      <c r="H14" s="42">
        <f>G14*(1+$C8)</f>
        <v>20</v>
      </c>
      <c r="I14" s="28"/>
    </row>
    <row r="15" spans="1:17" ht="12.5" customHeight="1" x14ac:dyDescent="0.25">
      <c r="B15" s="40" t="s">
        <v>0</v>
      </c>
      <c r="C15" s="54"/>
      <c r="F15" s="48">
        <f>F13-F14</f>
        <v>40</v>
      </c>
      <c r="G15" s="48">
        <f>G13-G14</f>
        <v>40</v>
      </c>
      <c r="H15" s="48">
        <f>H13-H14</f>
        <v>40</v>
      </c>
      <c r="I15" s="31"/>
      <c r="J15" s="41"/>
    </row>
    <row r="16" spans="1:17" ht="12.5" customHeight="1" x14ac:dyDescent="0.25">
      <c r="B16" s="26" t="s">
        <v>19</v>
      </c>
      <c r="C16" s="33">
        <v>5</v>
      </c>
      <c r="D16" s="26" t="s">
        <v>99</v>
      </c>
      <c r="F16" s="39">
        <f>$E31*(1/$C$16)</f>
        <v>0</v>
      </c>
      <c r="G16" s="39">
        <f>$E31*(1/$C$16)</f>
        <v>0</v>
      </c>
      <c r="H16" s="39">
        <f>$E31*(1/$C$16)</f>
        <v>0</v>
      </c>
      <c r="I16" s="26"/>
      <c r="J16" s="41"/>
    </row>
    <row r="17" spans="1:15" ht="12.5" customHeight="1" x14ac:dyDescent="0.25">
      <c r="B17" s="28" t="s">
        <v>1</v>
      </c>
      <c r="C17" s="25"/>
      <c r="F17" s="31">
        <f>F15-F16</f>
        <v>40</v>
      </c>
      <c r="G17" s="31">
        <f>G15-G16</f>
        <v>40</v>
      </c>
      <c r="H17" s="31">
        <f>H15-H16</f>
        <v>40</v>
      </c>
      <c r="I17" s="31"/>
      <c r="J17" s="41"/>
    </row>
    <row r="18" spans="1:15" ht="12.5" customHeight="1" x14ac:dyDescent="0.25">
      <c r="B18" s="26" t="s">
        <v>20</v>
      </c>
      <c r="C18" s="35">
        <v>0.05</v>
      </c>
      <c r="F18" s="42">
        <f>E36*$C$18</f>
        <v>0</v>
      </c>
      <c r="G18" s="42">
        <f t="shared" ref="G18" si="0">F36*$C$18</f>
        <v>0</v>
      </c>
      <c r="H18" s="42">
        <f>G36*$C$18</f>
        <v>0</v>
      </c>
      <c r="I18" s="26"/>
      <c r="J18" s="41"/>
    </row>
    <row r="19" spans="1:15" ht="12.5" customHeight="1" x14ac:dyDescent="0.25">
      <c r="B19" s="26" t="s">
        <v>21</v>
      </c>
      <c r="C19" s="54"/>
      <c r="F19" s="31">
        <f>F17-F18</f>
        <v>40</v>
      </c>
      <c r="G19" s="31">
        <f>G17-G18</f>
        <v>40</v>
      </c>
      <c r="H19" s="31">
        <f>H17-H18</f>
        <v>40</v>
      </c>
      <c r="I19" s="31"/>
      <c r="J19" s="41"/>
    </row>
    <row r="20" spans="1:15" ht="12.5" customHeight="1" x14ac:dyDescent="0.25">
      <c r="B20" s="26" t="s">
        <v>42</v>
      </c>
      <c r="C20" s="35">
        <v>0.2</v>
      </c>
      <c r="F20" s="42">
        <f>F19*$C$20</f>
        <v>8</v>
      </c>
      <c r="G20" s="42">
        <f>G19*$C$20</f>
        <v>8</v>
      </c>
      <c r="H20" s="42">
        <f>H19*$C$20</f>
        <v>8</v>
      </c>
      <c r="I20" s="26"/>
      <c r="J20" s="41"/>
    </row>
    <row r="21" spans="1:15" ht="12.5" customHeight="1" x14ac:dyDescent="0.25">
      <c r="B21" s="28" t="s">
        <v>22</v>
      </c>
      <c r="C21" s="52"/>
      <c r="F21" s="31">
        <f>F19-F20</f>
        <v>32</v>
      </c>
      <c r="G21" s="31">
        <f>G19-G20</f>
        <v>32</v>
      </c>
      <c r="H21" s="31">
        <f>H19-H20</f>
        <v>32</v>
      </c>
      <c r="I21" s="31"/>
      <c r="J21" s="43"/>
    </row>
    <row r="22" spans="1:15" ht="12.5" customHeight="1" x14ac:dyDescent="0.25">
      <c r="B22" s="49" t="s">
        <v>43</v>
      </c>
      <c r="C22" s="35">
        <v>0</v>
      </c>
      <c r="E22" s="58"/>
      <c r="F22" s="66">
        <f>$C22*F21</f>
        <v>0</v>
      </c>
      <c r="G22" s="66">
        <f t="shared" ref="G22:H22" si="1">$C22*G21</f>
        <v>0</v>
      </c>
      <c r="H22" s="66">
        <f t="shared" si="1"/>
        <v>0</v>
      </c>
      <c r="I22" s="31"/>
      <c r="J22" s="43"/>
    </row>
    <row r="23" spans="1:15" ht="12.5" customHeight="1" x14ac:dyDescent="0.3">
      <c r="B23" s="28"/>
      <c r="C23" s="28"/>
      <c r="F23" s="31"/>
      <c r="G23" s="31"/>
      <c r="H23" s="31"/>
      <c r="I23" s="145" t="s">
        <v>23</v>
      </c>
      <c r="J23" s="43"/>
    </row>
    <row r="24" spans="1:15" ht="12.5" hidden="1" customHeight="1" outlineLevel="1" x14ac:dyDescent="0.25">
      <c r="B24" s="44" t="s">
        <v>24</v>
      </c>
      <c r="C24" s="44"/>
      <c r="F24" s="45" t="e">
        <f>F15/$E$31</f>
        <v>#DIV/0!</v>
      </c>
      <c r="G24" s="45" t="e">
        <f>G15/$E$31</f>
        <v>#DIV/0!</v>
      </c>
      <c r="H24" s="45" t="e">
        <f>H15/$E$31</f>
        <v>#DIV/0!</v>
      </c>
      <c r="I24" s="124" t="e">
        <f>AVERAGE(F24:H24)</f>
        <v>#DIV/0!</v>
      </c>
      <c r="J24" s="43"/>
    </row>
    <row r="25" spans="1:15" ht="12.5" hidden="1" customHeight="1" outlineLevel="1" x14ac:dyDescent="0.25">
      <c r="B25" s="44" t="s">
        <v>25</v>
      </c>
      <c r="C25" s="44"/>
      <c r="F25" s="45" t="e">
        <f>F17/E32</f>
        <v>#DIV/0!</v>
      </c>
      <c r="G25" s="45">
        <f>G17/F32</f>
        <v>0.33333333333333331</v>
      </c>
      <c r="H25" s="45">
        <f>H17/G32</f>
        <v>0.33333333333333331</v>
      </c>
      <c r="I25" s="124" t="e">
        <f>AVERAGE(F25:H25)</f>
        <v>#DIV/0!</v>
      </c>
      <c r="J25" s="43"/>
    </row>
    <row r="26" spans="1:15" ht="12.5" hidden="1" customHeight="1" outlineLevel="1" x14ac:dyDescent="0.25">
      <c r="B26" s="44" t="s">
        <v>44</v>
      </c>
      <c r="C26" s="44"/>
      <c r="F26" s="45" t="e">
        <f>F21/E32</f>
        <v>#DIV/0!</v>
      </c>
      <c r="G26" s="45">
        <f t="shared" ref="G26:H26" si="2">G21/F32</f>
        <v>0.26666666666666666</v>
      </c>
      <c r="H26" s="45">
        <f t="shared" si="2"/>
        <v>0.26666666666666666</v>
      </c>
      <c r="I26" s="124" t="e">
        <f>AVERAGE(F26:H26)</f>
        <v>#DIV/0!</v>
      </c>
      <c r="J26" s="43"/>
    </row>
    <row r="27" spans="1:15" ht="12.5" hidden="1" customHeight="1" outlineLevel="1" x14ac:dyDescent="0.25">
      <c r="B27" s="44" t="s">
        <v>45</v>
      </c>
      <c r="C27" s="44"/>
      <c r="F27" s="45" t="e">
        <f>F21/E37</f>
        <v>#DIV/0!</v>
      </c>
      <c r="G27" s="45">
        <f>G21/F37</f>
        <v>1</v>
      </c>
      <c r="H27" s="45">
        <f>H21/G37</f>
        <v>0.5</v>
      </c>
      <c r="I27" s="124" t="e">
        <f>AVERAGE(F27:H27)</f>
        <v>#DIV/0!</v>
      </c>
      <c r="J27" s="43"/>
    </row>
    <row r="28" spans="1:15" ht="12.5" hidden="1" customHeight="1" outlineLevel="1" x14ac:dyDescent="0.25">
      <c r="B28" s="28"/>
      <c r="C28" s="28"/>
      <c r="E28" s="31"/>
      <c r="F28" s="31"/>
      <c r="G28" s="31"/>
      <c r="H28" s="31"/>
      <c r="J28" s="43"/>
    </row>
    <row r="29" spans="1:15" ht="12.5" customHeight="1" collapsed="1" x14ac:dyDescent="0.25">
      <c r="A29" s="36"/>
      <c r="B29" s="37" t="s">
        <v>26</v>
      </c>
      <c r="C29" s="28"/>
      <c r="E29" s="37">
        <v>0</v>
      </c>
      <c r="F29" s="37">
        <v>1</v>
      </c>
      <c r="G29" s="37">
        <v>2</v>
      </c>
      <c r="H29" s="37">
        <v>3</v>
      </c>
      <c r="I29" s="28"/>
      <c r="K29" s="28" t="s">
        <v>100</v>
      </c>
    </row>
    <row r="30" spans="1:15" ht="12.5" customHeight="1" x14ac:dyDescent="0.25">
      <c r="B30" s="26" t="s">
        <v>46</v>
      </c>
      <c r="C30" s="35">
        <v>0.2</v>
      </c>
      <c r="D30" s="26" t="s">
        <v>47</v>
      </c>
      <c r="F30" s="31">
        <f>$C$30*F11</f>
        <v>120</v>
      </c>
      <c r="G30" s="31">
        <f>$C$30*G11</f>
        <v>120</v>
      </c>
      <c r="H30" s="143">
        <v>0</v>
      </c>
      <c r="I30" s="32"/>
      <c r="K30" s="26" t="s">
        <v>36</v>
      </c>
      <c r="L30" s="28">
        <v>90</v>
      </c>
      <c r="N30" s="55" t="s">
        <v>102</v>
      </c>
      <c r="O30" s="55"/>
    </row>
    <row r="31" spans="1:15" ht="12.5" customHeight="1" x14ac:dyDescent="0.25">
      <c r="B31" s="26" t="s">
        <v>27</v>
      </c>
      <c r="C31" s="30">
        <v>0</v>
      </c>
      <c r="D31" s="26" t="s">
        <v>7</v>
      </c>
      <c r="E31" s="60">
        <v>0</v>
      </c>
      <c r="F31" s="38">
        <f>E31-F16+$C31</f>
        <v>0</v>
      </c>
      <c r="G31" s="38">
        <f>F31-G16+$C31</f>
        <v>0</v>
      </c>
      <c r="H31" s="60">
        <v>0</v>
      </c>
      <c r="I31" s="32"/>
      <c r="K31" s="26" t="s">
        <v>101</v>
      </c>
      <c r="L31" s="28">
        <v>10</v>
      </c>
      <c r="N31" s="56">
        <f>(L30+L31*0.85-L32*0.85)/365</f>
        <v>0.2</v>
      </c>
      <c r="O31" s="57"/>
    </row>
    <row r="32" spans="1:15" ht="12.5" customHeight="1" x14ac:dyDescent="0.25">
      <c r="B32" s="40" t="s">
        <v>28</v>
      </c>
      <c r="C32" s="47"/>
      <c r="E32" s="31">
        <f>E31+E30</f>
        <v>0</v>
      </c>
      <c r="F32" s="31">
        <f>F31+F30</f>
        <v>120</v>
      </c>
      <c r="G32" s="31">
        <f>G31+G30</f>
        <v>120</v>
      </c>
      <c r="H32" s="31">
        <f>H31+H30</f>
        <v>0</v>
      </c>
      <c r="I32" s="31"/>
      <c r="K32" s="26" t="s">
        <v>37</v>
      </c>
      <c r="L32" s="28">
        <v>30</v>
      </c>
    </row>
    <row r="33" spans="2:10" ht="7.5" customHeight="1" x14ac:dyDescent="0.25">
      <c r="C33" s="25"/>
      <c r="I33" s="26"/>
    </row>
    <row r="34" spans="2:10" ht="12.5" customHeight="1" x14ac:dyDescent="0.25">
      <c r="B34" s="59" t="s">
        <v>48</v>
      </c>
      <c r="C34" s="35">
        <v>0</v>
      </c>
      <c r="D34" s="26" t="s">
        <v>51</v>
      </c>
      <c r="E34" s="26">
        <f>$C34*E30</f>
        <v>0</v>
      </c>
      <c r="F34" s="108">
        <f>$C34*F30</f>
        <v>0</v>
      </c>
      <c r="G34" s="108">
        <f t="shared" ref="G34:H34" si="3">$C34*G30</f>
        <v>0</v>
      </c>
      <c r="H34" s="26">
        <f t="shared" si="3"/>
        <v>0</v>
      </c>
      <c r="I34" s="26"/>
    </row>
    <row r="35" spans="2:10" ht="12.5" customHeight="1" x14ac:dyDescent="0.25">
      <c r="B35" s="59" t="s">
        <v>49</v>
      </c>
      <c r="C35" s="30">
        <v>3</v>
      </c>
      <c r="D35" s="26" t="s">
        <v>52</v>
      </c>
      <c r="E35" s="60">
        <v>0</v>
      </c>
      <c r="F35" s="38">
        <f>E35-($E35/$C35)</f>
        <v>0</v>
      </c>
      <c r="G35" s="38">
        <f>F35-($E35/$C35)</f>
        <v>0</v>
      </c>
      <c r="H35" s="60">
        <v>0</v>
      </c>
      <c r="I35" s="26"/>
    </row>
    <row r="36" spans="2:10" ht="12.5" customHeight="1" x14ac:dyDescent="0.25">
      <c r="B36" s="28" t="s">
        <v>103</v>
      </c>
      <c r="E36" s="31">
        <f>E34+E35</f>
        <v>0</v>
      </c>
      <c r="F36" s="31">
        <f>F34+F35</f>
        <v>0</v>
      </c>
      <c r="G36" s="31">
        <f t="shared" ref="G36:H36" si="4">G34+G35</f>
        <v>0</v>
      </c>
      <c r="H36" s="31">
        <f t="shared" si="4"/>
        <v>0</v>
      </c>
      <c r="I36" s="31"/>
    </row>
    <row r="37" spans="2:10" ht="12.5" customHeight="1" x14ac:dyDescent="0.25">
      <c r="B37" s="28" t="s">
        <v>105</v>
      </c>
      <c r="C37" s="65"/>
      <c r="E37" s="67">
        <f>E31-E35</f>
        <v>0</v>
      </c>
      <c r="F37" s="38">
        <f>E37+F21-F22</f>
        <v>32</v>
      </c>
      <c r="G37" s="38">
        <f t="shared" ref="G37:H37" si="5">F37+G21-G22</f>
        <v>64</v>
      </c>
      <c r="H37" s="38">
        <f t="shared" si="5"/>
        <v>96</v>
      </c>
      <c r="I37" s="32"/>
    </row>
    <row r="38" spans="2:10" ht="12.5" customHeight="1" x14ac:dyDescent="0.25">
      <c r="B38" s="28" t="s">
        <v>50</v>
      </c>
      <c r="E38" s="31">
        <f>E36+E37</f>
        <v>0</v>
      </c>
      <c r="F38" s="31">
        <f t="shared" ref="F38:H38" si="6">F36+F37</f>
        <v>32</v>
      </c>
      <c r="G38" s="31">
        <f t="shared" si="6"/>
        <v>64</v>
      </c>
      <c r="H38" s="31">
        <f t="shared" si="6"/>
        <v>96</v>
      </c>
      <c r="I38" s="31"/>
    </row>
    <row r="39" spans="2:10" ht="5.5" customHeight="1" x14ac:dyDescent="0.25">
      <c r="F39" s="31"/>
      <c r="G39" s="31"/>
      <c r="H39" s="31"/>
      <c r="I39" s="31"/>
    </row>
    <row r="40" spans="2:10" ht="12.5" customHeight="1" x14ac:dyDescent="0.25">
      <c r="D40" s="61" t="s">
        <v>29</v>
      </c>
      <c r="E40" s="31">
        <f>E38-E32</f>
        <v>0</v>
      </c>
      <c r="F40" s="31">
        <f>F38-F32</f>
        <v>-88</v>
      </c>
      <c r="G40" s="31">
        <f>G38-G32</f>
        <v>-56</v>
      </c>
      <c r="H40" s="31">
        <f>H38-H32</f>
        <v>96</v>
      </c>
      <c r="I40" s="32"/>
    </row>
    <row r="41" spans="2:10" ht="12.5" customHeight="1" x14ac:dyDescent="0.25">
      <c r="D41" s="44" t="s">
        <v>70</v>
      </c>
      <c r="F41" s="31">
        <f>F40-E40</f>
        <v>-88</v>
      </c>
      <c r="G41" s="31">
        <f>G40-F40</f>
        <v>32</v>
      </c>
      <c r="H41" s="31">
        <f>H40-G40</f>
        <v>152</v>
      </c>
      <c r="I41" s="32"/>
    </row>
    <row r="42" spans="2:10" ht="12.5" customHeight="1" x14ac:dyDescent="0.25">
      <c r="D42" s="44" t="s">
        <v>71</v>
      </c>
      <c r="E42" s="68">
        <f>-E37</f>
        <v>0</v>
      </c>
      <c r="F42" s="68">
        <f>F41+F22</f>
        <v>-88</v>
      </c>
      <c r="G42" s="68">
        <f t="shared" ref="G42:H42" si="7">G41+G22</f>
        <v>32</v>
      </c>
      <c r="H42" s="68">
        <f t="shared" si="7"/>
        <v>152</v>
      </c>
      <c r="I42" s="32"/>
    </row>
    <row r="43" spans="2:10" ht="12.5" customHeight="1" x14ac:dyDescent="0.25">
      <c r="E43" s="31"/>
      <c r="F43" s="31"/>
      <c r="G43" s="31"/>
      <c r="H43" s="32"/>
    </row>
    <row r="44" spans="2:10" ht="12.5" customHeight="1" x14ac:dyDescent="0.25">
      <c r="B44" s="29" t="s">
        <v>53</v>
      </c>
      <c r="C44" s="40"/>
      <c r="E44" s="37">
        <v>0</v>
      </c>
      <c r="F44" s="37">
        <v>1</v>
      </c>
      <c r="G44" s="37">
        <v>2</v>
      </c>
      <c r="H44" s="37">
        <v>3</v>
      </c>
      <c r="I44" s="28"/>
      <c r="J44" s="25"/>
    </row>
    <row r="45" spans="2:10" ht="12.5" customHeight="1" x14ac:dyDescent="0.25">
      <c r="B45" s="26" t="s">
        <v>22</v>
      </c>
      <c r="F45" s="31">
        <f>F21</f>
        <v>32</v>
      </c>
      <c r="G45" s="31">
        <f>G21</f>
        <v>32</v>
      </c>
      <c r="H45" s="31">
        <f>H21</f>
        <v>32</v>
      </c>
      <c r="I45" s="31"/>
      <c r="J45" s="25"/>
    </row>
    <row r="46" spans="2:10" ht="12.5" customHeight="1" x14ac:dyDescent="0.25">
      <c r="B46" s="46" t="s">
        <v>33</v>
      </c>
      <c r="C46" s="46"/>
      <c r="E46" s="31">
        <f>-E32</f>
        <v>0</v>
      </c>
      <c r="F46" s="31">
        <f>E32-F32</f>
        <v>-120</v>
      </c>
      <c r="G46" s="31">
        <f>F32-G32</f>
        <v>0</v>
      </c>
      <c r="H46" s="31">
        <f>G32-H32</f>
        <v>120</v>
      </c>
      <c r="I46" s="32"/>
      <c r="J46" s="25"/>
    </row>
    <row r="47" spans="2:10" ht="12.5" customHeight="1" x14ac:dyDescent="0.25">
      <c r="B47" s="53" t="s">
        <v>34</v>
      </c>
      <c r="C47" s="53"/>
      <c r="E47" s="38">
        <f>E36</f>
        <v>0</v>
      </c>
      <c r="F47" s="38">
        <f>F36-E36</f>
        <v>0</v>
      </c>
      <c r="G47" s="38">
        <f>G36-F36</f>
        <v>0</v>
      </c>
      <c r="H47" s="38">
        <f>H36-G36</f>
        <v>0</v>
      </c>
      <c r="I47" s="120" t="s">
        <v>54</v>
      </c>
      <c r="J47" s="25"/>
    </row>
    <row r="48" spans="2:10" ht="12.5" customHeight="1" x14ac:dyDescent="0.25">
      <c r="B48" s="55" t="s">
        <v>35</v>
      </c>
      <c r="C48" s="53"/>
      <c r="E48" s="48">
        <f>SUM(E45:E47)</f>
        <v>0</v>
      </c>
      <c r="F48" s="48">
        <f>SUM(F45:F47)</f>
        <v>-88</v>
      </c>
      <c r="G48" s="48">
        <f>SUM(G45:G47)</f>
        <v>32</v>
      </c>
      <c r="H48" s="48">
        <f>SUM(H45:H47)</f>
        <v>152</v>
      </c>
      <c r="I48" s="119">
        <f>SUM(E48:H48)</f>
        <v>96</v>
      </c>
      <c r="J48" s="25"/>
    </row>
    <row r="49" spans="2:11" ht="12.5" customHeight="1" x14ac:dyDescent="0.25">
      <c r="B49" s="49" t="s">
        <v>30</v>
      </c>
      <c r="C49" s="146">
        <f>IRR(E48:H48)</f>
        <v>0.50859268357512954</v>
      </c>
      <c r="E49" s="31"/>
      <c r="F49" s="31"/>
      <c r="G49" s="31"/>
      <c r="H49" s="31"/>
      <c r="I49" s="31"/>
      <c r="J49" s="36"/>
    </row>
    <row r="50" spans="2:11" ht="12.5" customHeight="1" x14ac:dyDescent="0.25">
      <c r="C50" s="49"/>
      <c r="F50" s="49"/>
      <c r="G50" s="62"/>
      <c r="H50" s="63"/>
      <c r="I50" s="32"/>
      <c r="J50" s="51"/>
    </row>
    <row r="51" spans="2:11" ht="12.5" customHeight="1" x14ac:dyDescent="0.25">
      <c r="B51" s="37" t="s">
        <v>2</v>
      </c>
      <c r="C51" s="28"/>
      <c r="E51" s="37">
        <v>0</v>
      </c>
      <c r="F51" s="37">
        <v>1</v>
      </c>
      <c r="G51" s="37">
        <v>2</v>
      </c>
      <c r="H51" s="37">
        <v>3</v>
      </c>
      <c r="I51" s="32"/>
      <c r="J51" s="51"/>
    </row>
    <row r="52" spans="2:11" ht="12.5" customHeight="1" x14ac:dyDescent="0.25">
      <c r="B52" s="26" t="s">
        <v>3</v>
      </c>
      <c r="E52" s="31"/>
      <c r="F52" s="31">
        <f>F17*(1-$C20)</f>
        <v>32</v>
      </c>
      <c r="G52" s="31">
        <f>G17*(1-$C20)</f>
        <v>32</v>
      </c>
      <c r="H52" s="31">
        <f>H17*(1-$C20)</f>
        <v>32</v>
      </c>
      <c r="I52" s="32"/>
      <c r="J52" s="51"/>
    </row>
    <row r="53" spans="2:11" ht="12.5" customHeight="1" x14ac:dyDescent="0.25">
      <c r="B53" s="46" t="s">
        <v>33</v>
      </c>
      <c r="C53" s="46"/>
      <c r="E53" s="38">
        <f>E46</f>
        <v>0</v>
      </c>
      <c r="F53" s="38">
        <f t="shared" ref="F53:H53" si="8">F46</f>
        <v>-120</v>
      </c>
      <c r="G53" s="38">
        <f t="shared" si="8"/>
        <v>0</v>
      </c>
      <c r="H53" s="38">
        <f t="shared" si="8"/>
        <v>120</v>
      </c>
      <c r="I53" s="32"/>
      <c r="J53" s="51"/>
    </row>
    <row r="54" spans="2:11" ht="12.5" customHeight="1" x14ac:dyDescent="0.25">
      <c r="B54" s="40" t="s">
        <v>2</v>
      </c>
      <c r="C54" s="46"/>
      <c r="E54" s="48">
        <f>SUM(E52:E53)</f>
        <v>0</v>
      </c>
      <c r="F54" s="48">
        <f>SUM(F52:F53)</f>
        <v>-88</v>
      </c>
      <c r="G54" s="48">
        <f>SUM(G52:G53)</f>
        <v>32</v>
      </c>
      <c r="H54" s="48">
        <f>SUM(H52:H53)</f>
        <v>152</v>
      </c>
      <c r="I54" s="32"/>
      <c r="J54" s="51"/>
    </row>
    <row r="55" spans="2:11" ht="12.5" customHeight="1" x14ac:dyDescent="0.25">
      <c r="B55" s="49" t="s">
        <v>5</v>
      </c>
      <c r="C55" s="50">
        <f>IRR(E54:H54)</f>
        <v>0.50859268357512954</v>
      </c>
      <c r="E55" s="31"/>
      <c r="F55" s="31"/>
      <c r="G55" s="31"/>
      <c r="H55" s="31"/>
    </row>
    <row r="56" spans="2:11" ht="12.5" customHeight="1" x14ac:dyDescent="0.25">
      <c r="B56" s="49"/>
      <c r="C56" s="123"/>
      <c r="E56" s="31"/>
      <c r="F56" s="31"/>
      <c r="G56" s="31"/>
      <c r="H56" s="31"/>
    </row>
    <row r="57" spans="2:11" ht="12.5" customHeight="1" x14ac:dyDescent="0.25">
      <c r="B57" s="49"/>
      <c r="C57" s="123"/>
      <c r="E57" s="31"/>
      <c r="F57" s="31"/>
      <c r="G57" s="31"/>
      <c r="H57" s="31"/>
    </row>
    <row r="58" spans="2:11" ht="12.5" customHeight="1" x14ac:dyDescent="0.25">
      <c r="E58" s="49"/>
      <c r="F58" s="62"/>
      <c r="G58" s="63"/>
      <c r="H58" s="32"/>
    </row>
    <row r="59" spans="2:11" ht="17" customHeight="1" x14ac:dyDescent="0.25">
      <c r="B59" s="125" t="s">
        <v>56</v>
      </c>
      <c r="C59" s="126"/>
      <c r="D59" s="127"/>
      <c r="E59" s="128"/>
      <c r="G59" s="121" t="s">
        <v>55</v>
      </c>
      <c r="H59" s="71"/>
      <c r="I59" s="71"/>
      <c r="J59" s="71"/>
      <c r="K59" s="71"/>
    </row>
    <row r="60" spans="2:11" ht="12.5" customHeight="1" x14ac:dyDescent="0.25">
      <c r="B60" s="71"/>
      <c r="C60" s="71"/>
      <c r="D60" s="71"/>
      <c r="E60" s="71"/>
      <c r="F60" s="69"/>
      <c r="G60" s="70"/>
      <c r="H60" s="71"/>
      <c r="I60" s="71"/>
      <c r="J60" s="71"/>
      <c r="K60" s="71"/>
    </row>
    <row r="61" spans="2:11" ht="12.5" customHeight="1" x14ac:dyDescent="0.25">
      <c r="B61" s="72"/>
      <c r="C61" s="107" t="s">
        <v>66</v>
      </c>
      <c r="D61" s="73"/>
      <c r="E61" s="74"/>
      <c r="F61" s="75"/>
      <c r="G61" s="71"/>
      <c r="H61" s="99"/>
      <c r="I61" s="99"/>
      <c r="J61" s="99"/>
      <c r="K61" s="99"/>
    </row>
    <row r="62" spans="2:11" ht="12.5" customHeight="1" x14ac:dyDescent="0.2">
      <c r="B62" s="76" t="s">
        <v>57</v>
      </c>
      <c r="C62" s="77" t="s">
        <v>4</v>
      </c>
      <c r="D62" s="77" t="s">
        <v>58</v>
      </c>
      <c r="E62" s="78" t="s">
        <v>59</v>
      </c>
      <c r="F62" s="79" t="s">
        <v>60</v>
      </c>
      <c r="G62" s="71"/>
      <c r="H62" s="100"/>
      <c r="I62" s="100"/>
      <c r="J62" s="101"/>
      <c r="K62" s="100"/>
    </row>
    <row r="63" spans="2:11" ht="12.5" customHeight="1" x14ac:dyDescent="0.2">
      <c r="B63" s="80" t="s">
        <v>61</v>
      </c>
      <c r="C63" s="92">
        <v>10</v>
      </c>
      <c r="D63" s="92">
        <v>9</v>
      </c>
      <c r="E63" s="88">
        <v>11</v>
      </c>
      <c r="F63" s="81"/>
      <c r="G63" s="71"/>
      <c r="H63" s="102"/>
      <c r="I63" s="103"/>
      <c r="J63" s="101"/>
      <c r="K63" s="101"/>
    </row>
    <row r="64" spans="2:11" ht="12.5" customHeight="1" x14ac:dyDescent="0.2">
      <c r="B64" s="82" t="s">
        <v>65</v>
      </c>
      <c r="C64" s="85">
        <v>0.1</v>
      </c>
      <c r="D64" s="85">
        <v>-5.1319434967612376E-2</v>
      </c>
      <c r="E64" s="93">
        <v>0.24481039833418961</v>
      </c>
      <c r="F64" s="83">
        <f>E64-D64</f>
        <v>0.29612983330180198</v>
      </c>
      <c r="G64" s="71"/>
      <c r="H64" s="102"/>
      <c r="I64" s="103"/>
      <c r="J64" s="104"/>
      <c r="K64" s="105"/>
    </row>
    <row r="65" spans="2:11" ht="12.5" customHeight="1" x14ac:dyDescent="0.2">
      <c r="B65" s="80" t="s">
        <v>72</v>
      </c>
      <c r="C65" s="92">
        <v>300</v>
      </c>
      <c r="D65" s="92">
        <v>330</v>
      </c>
      <c r="E65" s="88">
        <v>270</v>
      </c>
      <c r="F65" s="81"/>
      <c r="G65" s="71"/>
      <c r="H65" s="102"/>
      <c r="I65" s="103"/>
      <c r="J65" s="104"/>
      <c r="K65" s="105"/>
    </row>
    <row r="66" spans="2:11" ht="12.5" customHeight="1" x14ac:dyDescent="0.2">
      <c r="B66" s="82" t="s">
        <v>65</v>
      </c>
      <c r="C66" s="85">
        <f>C64</f>
        <v>0.1</v>
      </c>
      <c r="D66" s="85">
        <v>7.9008814853287923E-2</v>
      </c>
      <c r="E66" s="93">
        <v>0.12455999895101888</v>
      </c>
      <c r="F66" s="84">
        <f>E66-D66</f>
        <v>4.5551184097730957E-2</v>
      </c>
      <c r="G66" s="71"/>
      <c r="H66" s="102"/>
      <c r="I66" s="106"/>
      <c r="J66" s="104"/>
      <c r="K66" s="105"/>
    </row>
    <row r="67" spans="2:11" ht="12.5" customHeight="1" x14ac:dyDescent="0.2">
      <c r="B67" s="80" t="s">
        <v>73</v>
      </c>
      <c r="C67" s="94">
        <v>0.2</v>
      </c>
      <c r="D67" s="94">
        <v>0.25</v>
      </c>
      <c r="E67" s="95">
        <v>0.15</v>
      </c>
      <c r="F67" s="86"/>
      <c r="G67" s="71"/>
      <c r="H67" s="102"/>
      <c r="I67" s="99"/>
      <c r="J67" s="104"/>
      <c r="K67" s="99"/>
    </row>
    <row r="68" spans="2:11" ht="12.5" customHeight="1" x14ac:dyDescent="0.2">
      <c r="B68" s="82" t="s">
        <v>65</v>
      </c>
      <c r="C68" s="85">
        <f>C64</f>
        <v>0.1</v>
      </c>
      <c r="D68" s="85">
        <v>9.4386474155067512E-2</v>
      </c>
      <c r="E68" s="93">
        <v>0.10632719227147946</v>
      </c>
      <c r="F68" s="84">
        <f>E68-D68</f>
        <v>1.1940718116411952E-2</v>
      </c>
      <c r="G68" s="71"/>
      <c r="H68" s="71"/>
      <c r="I68" s="71"/>
      <c r="J68" s="71"/>
      <c r="K68" s="71"/>
    </row>
    <row r="69" spans="2:11" ht="12.5" customHeight="1" x14ac:dyDescent="0.25">
      <c r="B69" s="91" t="s">
        <v>67</v>
      </c>
      <c r="C69" s="96">
        <v>0.1</v>
      </c>
      <c r="D69" s="96">
        <v>-5.8751578537388438E-2</v>
      </c>
      <c r="E69" s="97">
        <v>0.30027686560496569</v>
      </c>
      <c r="F69" s="98">
        <f>E69-D69</f>
        <v>0.35902844414235413</v>
      </c>
    </row>
    <row r="70" spans="2:11" ht="12.5" customHeight="1" x14ac:dyDescent="0.25">
      <c r="B70"/>
    </row>
    <row r="71" spans="2:11" ht="12.5" customHeight="1" x14ac:dyDescent="0.25">
      <c r="B71" s="64"/>
    </row>
    <row r="72" spans="2:11" ht="12.5" customHeight="1" x14ac:dyDescent="0.25">
      <c r="B72" s="163" t="s">
        <v>64</v>
      </c>
      <c r="C72" s="164"/>
      <c r="D72" s="164"/>
      <c r="G72" s="121" t="s">
        <v>62</v>
      </c>
      <c r="I72" s="100"/>
    </row>
    <row r="73" spans="2:11" ht="12.5" customHeight="1" x14ac:dyDescent="0.25">
      <c r="B73" s="87" t="s">
        <v>68</v>
      </c>
      <c r="C73" s="110" t="s">
        <v>8</v>
      </c>
      <c r="D73" s="117" t="s">
        <v>69</v>
      </c>
      <c r="I73" s="101"/>
    </row>
    <row r="74" spans="2:11" ht="12.5" customHeight="1" x14ac:dyDescent="0.25">
      <c r="B74" s="109" t="s">
        <v>95</v>
      </c>
      <c r="C74" s="114">
        <v>0.128</v>
      </c>
      <c r="D74" s="111"/>
      <c r="I74" s="105"/>
    </row>
    <row r="75" spans="2:11" ht="12.5" customHeight="1" x14ac:dyDescent="0.25">
      <c r="B75" s="89" t="s">
        <v>96</v>
      </c>
      <c r="C75" s="115">
        <v>0.14899999999999999</v>
      </c>
      <c r="D75" s="112">
        <f>C75-C74</f>
        <v>2.0999999999999991E-2</v>
      </c>
      <c r="I75" s="105"/>
    </row>
    <row r="76" spans="2:11" ht="12.5" customHeight="1" x14ac:dyDescent="0.25">
      <c r="B76" s="89" t="s">
        <v>97</v>
      </c>
      <c r="C76" s="115">
        <v>0.183</v>
      </c>
      <c r="D76" s="112">
        <f t="shared" ref="D76:D77" si="9">C76-C75</f>
        <v>3.4000000000000002E-2</v>
      </c>
      <c r="I76" s="105"/>
    </row>
    <row r="77" spans="2:11" ht="12.5" customHeight="1" x14ac:dyDescent="0.25">
      <c r="B77" s="90" t="s">
        <v>98</v>
      </c>
      <c r="C77" s="116">
        <v>0.251</v>
      </c>
      <c r="D77" s="113">
        <f t="shared" si="9"/>
        <v>6.8000000000000005E-2</v>
      </c>
      <c r="I77" s="100"/>
    </row>
    <row r="79" spans="2:11" ht="12.5" customHeight="1" x14ac:dyDescent="0.25">
      <c r="G79" s="121" t="s">
        <v>63</v>
      </c>
    </row>
    <row r="81" spans="2:9" ht="12.5" customHeight="1" x14ac:dyDescent="0.25">
      <c r="B81" s="29" t="s">
        <v>53</v>
      </c>
      <c r="D81" s="37">
        <v>0</v>
      </c>
      <c r="E81" s="37">
        <v>1</v>
      </c>
      <c r="F81" s="37">
        <v>2</v>
      </c>
      <c r="G81" s="37">
        <v>3</v>
      </c>
      <c r="H81" s="129" t="s">
        <v>8</v>
      </c>
      <c r="I81" s="129" t="s">
        <v>54</v>
      </c>
    </row>
    <row r="82" spans="2:9" ht="14" customHeight="1" x14ac:dyDescent="0.25">
      <c r="B82" s="26" t="s">
        <v>75</v>
      </c>
      <c r="D82" s="26">
        <v>-300</v>
      </c>
      <c r="E82" s="26">
        <v>-28</v>
      </c>
      <c r="F82" s="26">
        <v>92</v>
      </c>
      <c r="G82" s="26">
        <v>332</v>
      </c>
      <c r="H82" s="54">
        <f t="shared" ref="H82:H83" si="10">IRR(D82:G82)</f>
        <v>0.1000188925132417</v>
      </c>
      <c r="I82" s="25">
        <f t="shared" ref="I82:I83" si="11">SUM(D82:G82)</f>
        <v>96</v>
      </c>
    </row>
    <row r="83" spans="2:9" ht="14" customHeight="1" x14ac:dyDescent="0.25">
      <c r="B83" s="26" t="s">
        <v>76</v>
      </c>
      <c r="D83" s="108">
        <v>-120</v>
      </c>
      <c r="E83" s="108">
        <v>0.79999999999999716</v>
      </c>
      <c r="F83" s="108">
        <v>23.36</v>
      </c>
      <c r="G83" s="108">
        <v>169.76</v>
      </c>
      <c r="H83" s="54">
        <f t="shared" si="10"/>
        <v>0.18267186571826977</v>
      </c>
      <c r="I83" s="122">
        <f t="shared" si="11"/>
        <v>73.919999999999987</v>
      </c>
    </row>
    <row r="84" spans="2:9" ht="14" customHeight="1" x14ac:dyDescent="0.25">
      <c r="B84" s="26" t="s">
        <v>74</v>
      </c>
      <c r="D84" s="26">
        <v>0</v>
      </c>
      <c r="E84" s="26">
        <v>-88</v>
      </c>
      <c r="F84" s="26">
        <v>32</v>
      </c>
      <c r="G84" s="26">
        <v>152</v>
      </c>
      <c r="H84" s="54">
        <f>IRR(D84:G84)</f>
        <v>0.50859268357512954</v>
      </c>
      <c r="I84" s="25">
        <f>SUM(D84:G84)</f>
        <v>96</v>
      </c>
    </row>
  </sheetData>
  <mergeCells count="1">
    <mergeCell ref="B72:D72"/>
  </mergeCells>
  <printOptions horizontalCentered="1" verticalCentered="1" headings="1"/>
  <pageMargins left="0.74803149606299213" right="0.35433070866141736" top="0.94488188976377963" bottom="0.82677165354330717" header="0" footer="0"/>
  <pageSetup paperSize="9" orientation="portrait" horizontalDpi="200" verticalDpi="200" r:id="rId1"/>
  <headerFooter alignWithMargins="0">
    <oddFooter>Page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73954-1E2C-4644-A868-8CC88CA18320}">
  <dimension ref="A1:R57"/>
  <sheetViews>
    <sheetView view="pageBreakPreview" zoomScaleNormal="145" zoomScaleSheetLayoutView="100" workbookViewId="0">
      <selection activeCell="A3" sqref="A3"/>
    </sheetView>
  </sheetViews>
  <sheetFormatPr defaultColWidth="8.81640625" defaultRowHeight="11.5" x14ac:dyDescent="0.25"/>
  <cols>
    <col min="1" max="1" width="7.54296875" style="1" customWidth="1"/>
    <col min="2" max="2" width="23.36328125" style="1" customWidth="1"/>
    <col min="3" max="4" width="5.7265625" style="1" customWidth="1"/>
    <col min="5" max="8" width="6.81640625" style="1" customWidth="1"/>
    <col min="9" max="9" width="5.1796875" style="1" customWidth="1"/>
    <col min="10" max="10" width="6.81640625" style="1" customWidth="1"/>
    <col min="11" max="17" width="7" style="5" customWidth="1"/>
    <col min="18" max="18" width="8.81640625" style="4" customWidth="1"/>
    <col min="19" max="16384" width="8.81640625" style="1"/>
  </cols>
  <sheetData>
    <row r="1" spans="2:18" ht="15.5" x14ac:dyDescent="0.35">
      <c r="E1" s="23" t="s">
        <v>106</v>
      </c>
      <c r="K1" s="6"/>
      <c r="L1" s="6"/>
      <c r="M1" s="6"/>
      <c r="N1" s="6"/>
      <c r="O1" s="6"/>
      <c r="P1" s="6"/>
    </row>
    <row r="2" spans="2:18" ht="15.5" x14ac:dyDescent="0.35">
      <c r="B2" s="28" t="s">
        <v>39</v>
      </c>
      <c r="E2" s="23"/>
      <c r="K2" s="6"/>
      <c r="L2" s="6"/>
      <c r="M2" s="6"/>
      <c r="N2" s="6"/>
      <c r="O2" s="6"/>
      <c r="P2" s="6"/>
    </row>
    <row r="3" spans="2:18" x14ac:dyDescent="0.25">
      <c r="G3" s="137" t="s">
        <v>80</v>
      </c>
      <c r="K3" s="6"/>
      <c r="L3" s="6"/>
      <c r="M3" s="6"/>
      <c r="N3" s="6"/>
      <c r="O3" s="6"/>
      <c r="P3" s="6"/>
    </row>
    <row r="4" spans="2:18" x14ac:dyDescent="0.25">
      <c r="B4" s="138" t="s">
        <v>6</v>
      </c>
      <c r="C4" s="136" t="s">
        <v>10</v>
      </c>
      <c r="F4" s="137">
        <v>1</v>
      </c>
      <c r="G4" s="137">
        <v>2</v>
      </c>
      <c r="H4" s="137">
        <v>3</v>
      </c>
      <c r="J4" s="137" t="s">
        <v>81</v>
      </c>
    </row>
    <row r="5" spans="2:18" x14ac:dyDescent="0.25">
      <c r="B5" s="1" t="s">
        <v>0</v>
      </c>
      <c r="C5" s="12">
        <v>100</v>
      </c>
      <c r="D5" s="134"/>
      <c r="F5" s="18">
        <f>$C5</f>
        <v>100</v>
      </c>
      <c r="G5" s="18">
        <f t="shared" ref="G5:H5" si="0">$C5</f>
        <v>100</v>
      </c>
      <c r="H5" s="18">
        <f t="shared" si="0"/>
        <v>100</v>
      </c>
      <c r="J5" s="18">
        <f>$C5</f>
        <v>100</v>
      </c>
    </row>
    <row r="6" spans="2:18" s="5" customFormat="1" x14ac:dyDescent="0.25">
      <c r="B6" s="1" t="s">
        <v>83</v>
      </c>
      <c r="C6" s="12">
        <v>5</v>
      </c>
      <c r="D6" s="4" t="s">
        <v>52</v>
      </c>
      <c r="F6" s="19">
        <f>E15/C6</f>
        <v>60</v>
      </c>
      <c r="G6" s="19">
        <f>F6</f>
        <v>60</v>
      </c>
      <c r="H6" s="19">
        <f>G6</f>
        <v>60</v>
      </c>
      <c r="I6" s="1"/>
      <c r="J6" s="131">
        <v>85</v>
      </c>
      <c r="R6" s="4"/>
    </row>
    <row r="7" spans="2:18" s="5" customFormat="1" x14ac:dyDescent="0.25">
      <c r="B7" s="1" t="s">
        <v>1</v>
      </c>
      <c r="F7" s="18">
        <f>F5-F6</f>
        <v>40</v>
      </c>
      <c r="G7" s="18">
        <f t="shared" ref="G7:H7" si="1">G5-G6</f>
        <v>40</v>
      </c>
      <c r="H7" s="18">
        <f t="shared" si="1"/>
        <v>40</v>
      </c>
      <c r="I7" s="1"/>
      <c r="J7" s="18">
        <f>J5-J6</f>
        <v>15</v>
      </c>
      <c r="M7" s="5" t="s">
        <v>81</v>
      </c>
      <c r="R7" s="4"/>
    </row>
    <row r="8" spans="2:18" s="5" customFormat="1" x14ac:dyDescent="0.25">
      <c r="B8" s="26" t="s">
        <v>20</v>
      </c>
      <c r="C8" s="11">
        <v>0.05</v>
      </c>
      <c r="D8" s="135"/>
      <c r="F8" s="19">
        <f>$C8*E20</f>
        <v>9</v>
      </c>
      <c r="G8" s="20">
        <f t="shared" ref="G8:H8" si="2">$C8*F20</f>
        <v>10.8</v>
      </c>
      <c r="H8" s="20">
        <f t="shared" si="2"/>
        <v>7.8000000000000007</v>
      </c>
      <c r="I8" s="1"/>
      <c r="J8" s="20">
        <f>$C8*F18</f>
        <v>4.8000000000000007</v>
      </c>
      <c r="M8" s="1">
        <v>-300</v>
      </c>
      <c r="R8" s="4"/>
    </row>
    <row r="9" spans="2:18" s="5" customFormat="1" x14ac:dyDescent="0.25">
      <c r="B9" s="1" t="s">
        <v>21</v>
      </c>
      <c r="F9" s="18">
        <f>F7-F8</f>
        <v>31</v>
      </c>
      <c r="G9" s="21">
        <f t="shared" ref="G9:H9" si="3">G7-G8</f>
        <v>29.2</v>
      </c>
      <c r="H9" s="21">
        <f t="shared" si="3"/>
        <v>32.200000000000003</v>
      </c>
      <c r="I9" s="1"/>
      <c r="J9" s="21">
        <f>J7-J8</f>
        <v>10.199999999999999</v>
      </c>
      <c r="M9" s="133">
        <v>85</v>
      </c>
      <c r="R9" s="4"/>
    </row>
    <row r="10" spans="2:18" s="5" customFormat="1" x14ac:dyDescent="0.25">
      <c r="B10" s="1" t="s">
        <v>42</v>
      </c>
      <c r="C10" s="11">
        <v>0.2</v>
      </c>
      <c r="F10" s="20">
        <f>$C10*F9</f>
        <v>6.2</v>
      </c>
      <c r="G10" s="20">
        <f t="shared" ref="G10:H10" si="4">$C10*G9</f>
        <v>5.84</v>
      </c>
      <c r="H10" s="20">
        <f t="shared" si="4"/>
        <v>6.4400000000000013</v>
      </c>
      <c r="I10" s="1"/>
      <c r="J10" s="20">
        <f>J9*C10</f>
        <v>2.04</v>
      </c>
      <c r="M10" s="1">
        <f>M9</f>
        <v>85</v>
      </c>
      <c r="R10" s="4"/>
    </row>
    <row r="11" spans="2:18" s="5" customFormat="1" x14ac:dyDescent="0.25">
      <c r="B11" s="1" t="s">
        <v>82</v>
      </c>
      <c r="F11" s="21">
        <f>F9-F10</f>
        <v>24.8</v>
      </c>
      <c r="G11" s="21">
        <f t="shared" ref="G11:H11" si="5">G9-G10</f>
        <v>23.36</v>
      </c>
      <c r="H11" s="21">
        <f t="shared" si="5"/>
        <v>25.76</v>
      </c>
      <c r="I11" s="1"/>
      <c r="J11" s="21">
        <f>J9-J10</f>
        <v>8.16</v>
      </c>
      <c r="M11" s="1">
        <f>M10</f>
        <v>85</v>
      </c>
      <c r="R11" s="4"/>
    </row>
    <row r="12" spans="2:18" s="5" customFormat="1" x14ac:dyDescent="0.25">
      <c r="B12" s="1"/>
      <c r="C12" s="18"/>
      <c r="D12" s="18"/>
      <c r="E12" s="7"/>
      <c r="F12" s="21"/>
      <c r="G12" s="1"/>
      <c r="H12" s="1"/>
      <c r="I12" s="1"/>
      <c r="J12" s="1"/>
      <c r="M12" s="1">
        <f>M11</f>
        <v>85</v>
      </c>
      <c r="R12" s="4"/>
    </row>
    <row r="13" spans="2:18" s="5" customFormat="1" x14ac:dyDescent="0.25">
      <c r="B13" s="138" t="s">
        <v>84</v>
      </c>
      <c r="E13" s="13">
        <v>0</v>
      </c>
      <c r="F13" s="13">
        <v>1</v>
      </c>
      <c r="G13" s="13">
        <v>2</v>
      </c>
      <c r="H13" s="13">
        <v>3</v>
      </c>
      <c r="I13" s="9"/>
      <c r="J13" s="9"/>
      <c r="M13" s="1">
        <f>M12</f>
        <v>85</v>
      </c>
      <c r="R13" s="4"/>
    </row>
    <row r="14" spans="2:18" s="5" customFormat="1" x14ac:dyDescent="0.25">
      <c r="B14" s="1" t="s">
        <v>46</v>
      </c>
      <c r="E14" s="18"/>
      <c r="F14" s="133">
        <v>120</v>
      </c>
      <c r="G14" s="14">
        <f>$F$14</f>
        <v>120</v>
      </c>
      <c r="H14" s="143">
        <v>0</v>
      </c>
      <c r="I14" s="14"/>
      <c r="J14" s="14"/>
      <c r="M14" s="1"/>
      <c r="R14" s="4"/>
    </row>
    <row r="15" spans="2:18" s="5" customFormat="1" x14ac:dyDescent="0.25">
      <c r="B15" s="1" t="s">
        <v>85</v>
      </c>
      <c r="E15" s="132">
        <v>300</v>
      </c>
      <c r="F15" s="15">
        <f>E15-$F6</f>
        <v>240</v>
      </c>
      <c r="G15" s="15">
        <f>F15-$F6</f>
        <v>180</v>
      </c>
      <c r="H15" s="60">
        <v>0</v>
      </c>
      <c r="I15" s="14"/>
      <c r="J15" s="14"/>
      <c r="M15" s="8">
        <f>IRR(M8:M13)</f>
        <v>0.12858463526289921</v>
      </c>
      <c r="R15" s="4"/>
    </row>
    <row r="16" spans="2:18" s="5" customFormat="1" ht="12.5" customHeight="1" x14ac:dyDescent="0.25">
      <c r="B16" s="46" t="s">
        <v>28</v>
      </c>
      <c r="E16" s="1">
        <f>E14+E15</f>
        <v>300</v>
      </c>
      <c r="F16" s="1">
        <f t="shared" ref="F16:G16" si="6">F14+F15</f>
        <v>360</v>
      </c>
      <c r="G16" s="1">
        <f t="shared" si="6"/>
        <v>300</v>
      </c>
      <c r="H16" s="31">
        <f>H15+H14</f>
        <v>0</v>
      </c>
      <c r="I16" s="1"/>
      <c r="J16" s="1"/>
      <c r="R16" s="4"/>
    </row>
    <row r="17" spans="2:18" s="5" customFormat="1" ht="6" customHeight="1" x14ac:dyDescent="0.25">
      <c r="B17" s="1"/>
      <c r="E17" s="1"/>
      <c r="F17" s="14"/>
      <c r="G17" s="21"/>
      <c r="H17" s="26"/>
      <c r="I17" s="1"/>
      <c r="J17" s="1"/>
      <c r="R17" s="4"/>
    </row>
    <row r="18" spans="2:18" s="5" customFormat="1" ht="12.5" customHeight="1" x14ac:dyDescent="0.25">
      <c r="B18" s="139" t="s">
        <v>48</v>
      </c>
      <c r="C18" s="35">
        <v>0.8</v>
      </c>
      <c r="E18" s="1"/>
      <c r="F18" s="14">
        <f>$C18*F14</f>
        <v>96</v>
      </c>
      <c r="G18" s="14">
        <f>$C18*G14</f>
        <v>96</v>
      </c>
      <c r="H18" s="26">
        <f>$C18*H14</f>
        <v>0</v>
      </c>
      <c r="I18" s="1"/>
      <c r="J18" s="1"/>
      <c r="R18" s="4"/>
    </row>
    <row r="19" spans="2:18" s="5" customFormat="1" ht="12" customHeight="1" x14ac:dyDescent="0.25">
      <c r="B19" s="139" t="s">
        <v>49</v>
      </c>
      <c r="C19" s="30">
        <v>3</v>
      </c>
      <c r="D19" s="4" t="s">
        <v>52</v>
      </c>
      <c r="E19" s="132">
        <v>180</v>
      </c>
      <c r="F19" s="22">
        <f>E19-($E19/$C19)</f>
        <v>120</v>
      </c>
      <c r="G19" s="22">
        <f>F19-($E19/$C19)</f>
        <v>60</v>
      </c>
      <c r="H19" s="60">
        <v>0</v>
      </c>
      <c r="I19" s="1"/>
      <c r="J19" s="1"/>
      <c r="R19" s="4"/>
    </row>
    <row r="20" spans="2:18" s="5" customFormat="1" x14ac:dyDescent="0.25">
      <c r="B20" s="4" t="s">
        <v>103</v>
      </c>
      <c r="E20" s="4">
        <f>E18+E19</f>
        <v>180</v>
      </c>
      <c r="F20" s="4">
        <f t="shared" ref="F20:H20" si="7">F18+F19</f>
        <v>216</v>
      </c>
      <c r="G20" s="4">
        <f t="shared" si="7"/>
        <v>156</v>
      </c>
      <c r="H20" s="4">
        <f t="shared" si="7"/>
        <v>0</v>
      </c>
      <c r="I20" s="14"/>
      <c r="J20" s="14"/>
      <c r="R20" s="4"/>
    </row>
    <row r="21" spans="2:18" s="5" customFormat="1" x14ac:dyDescent="0.25">
      <c r="B21" s="26" t="s">
        <v>105</v>
      </c>
      <c r="C21" s="65"/>
      <c r="D21" s="26"/>
      <c r="E21" s="147">
        <f>E15-E19</f>
        <v>120</v>
      </c>
      <c r="F21" s="22">
        <f>E21+$F$11</f>
        <v>144.80000000000001</v>
      </c>
      <c r="G21" s="22">
        <f>F21+$F$11</f>
        <v>169.60000000000002</v>
      </c>
      <c r="H21" s="22">
        <f>G21+$F$11</f>
        <v>194.40000000000003</v>
      </c>
      <c r="I21" s="14"/>
      <c r="J21" s="14"/>
      <c r="R21" s="4"/>
    </row>
    <row r="22" spans="2:18" s="5" customFormat="1" ht="12" customHeight="1" x14ac:dyDescent="0.25">
      <c r="B22" s="1" t="s">
        <v>50</v>
      </c>
      <c r="E22" s="4">
        <f>E20+E21</f>
        <v>300</v>
      </c>
      <c r="F22" s="4">
        <f t="shared" ref="F22:H22" si="8">F20+F21</f>
        <v>360.8</v>
      </c>
      <c r="G22" s="4">
        <f t="shared" si="8"/>
        <v>325.60000000000002</v>
      </c>
      <c r="H22" s="4">
        <f t="shared" si="8"/>
        <v>194.40000000000003</v>
      </c>
      <c r="I22" s="1"/>
      <c r="J22" s="1"/>
      <c r="R22" s="4"/>
    </row>
    <row r="23" spans="2:18" s="5" customFormat="1" ht="12" customHeight="1" x14ac:dyDescent="0.25">
      <c r="D23" s="14" t="s">
        <v>29</v>
      </c>
      <c r="E23" s="1">
        <f>E22-E16</f>
        <v>0</v>
      </c>
      <c r="F23" s="4">
        <f>F22-F16</f>
        <v>0.80000000000001137</v>
      </c>
      <c r="G23" s="4">
        <f>G22-G16</f>
        <v>25.600000000000023</v>
      </c>
      <c r="H23" s="4">
        <f>H22-H16</f>
        <v>194.40000000000003</v>
      </c>
      <c r="I23" s="1"/>
      <c r="J23" s="1"/>
      <c r="R23" s="4"/>
    </row>
    <row r="24" spans="2:18" s="5" customFormat="1" ht="12" customHeight="1" x14ac:dyDescent="0.25">
      <c r="D24" s="9" t="s">
        <v>86</v>
      </c>
      <c r="E24" s="5">
        <f>-E21</f>
        <v>-120</v>
      </c>
      <c r="F24" s="5">
        <f>F23-E23</f>
        <v>0.80000000000001137</v>
      </c>
      <c r="G24" s="5">
        <f t="shared" ref="G24" si="9">G23-F23</f>
        <v>24.800000000000011</v>
      </c>
      <c r="H24" s="5">
        <f>H23-G23</f>
        <v>168.8</v>
      </c>
      <c r="I24" s="1"/>
      <c r="J24" s="1"/>
      <c r="R24" s="4"/>
    </row>
    <row r="25" spans="2:18" s="5" customFormat="1" x14ac:dyDescent="0.25">
      <c r="B25" s="1"/>
      <c r="E25" s="18"/>
      <c r="F25" s="7"/>
      <c r="G25" s="21"/>
      <c r="H25" s="1"/>
      <c r="I25" s="1"/>
      <c r="J25" s="1"/>
      <c r="R25" s="4"/>
    </row>
    <row r="26" spans="2:18" s="5" customFormat="1" x14ac:dyDescent="0.25">
      <c r="B26" s="138" t="s">
        <v>87</v>
      </c>
      <c r="E26" s="13">
        <v>0</v>
      </c>
      <c r="F26" s="13">
        <v>1</v>
      </c>
      <c r="G26" s="13">
        <v>2</v>
      </c>
      <c r="H26" s="13">
        <v>3</v>
      </c>
      <c r="I26" s="9"/>
      <c r="J26" s="9"/>
      <c r="R26" s="4"/>
    </row>
    <row r="27" spans="2:18" s="5" customFormat="1" x14ac:dyDescent="0.25">
      <c r="B27" s="1" t="s">
        <v>33</v>
      </c>
      <c r="E27" s="14">
        <f>-E16</f>
        <v>-300</v>
      </c>
      <c r="F27" s="14">
        <f>E16-F16</f>
        <v>-60</v>
      </c>
      <c r="G27" s="14">
        <f>F16-G16</f>
        <v>60</v>
      </c>
      <c r="H27" s="14">
        <f>G16-H16</f>
        <v>300</v>
      </c>
      <c r="I27" s="14"/>
      <c r="J27" s="14"/>
      <c r="R27" s="4"/>
    </row>
    <row r="28" spans="2:18" s="5" customFormat="1" x14ac:dyDescent="0.25">
      <c r="B28" s="1" t="s">
        <v>34</v>
      </c>
      <c r="E28" s="17">
        <f>E20</f>
        <v>180</v>
      </c>
      <c r="F28" s="17">
        <f>F20-E20</f>
        <v>36</v>
      </c>
      <c r="G28" s="17">
        <f t="shared" ref="G28:H28" si="10">G20-F20</f>
        <v>-60</v>
      </c>
      <c r="H28" s="17">
        <f t="shared" si="10"/>
        <v>-156</v>
      </c>
      <c r="I28" s="14"/>
      <c r="J28" s="14"/>
      <c r="R28" s="4"/>
    </row>
    <row r="29" spans="2:18" s="5" customFormat="1" x14ac:dyDescent="0.25">
      <c r="B29" s="1" t="s">
        <v>91</v>
      </c>
      <c r="E29" s="15"/>
      <c r="F29" s="22">
        <f>$F$11</f>
        <v>24.8</v>
      </c>
      <c r="G29" s="22">
        <f>$F$11</f>
        <v>24.8</v>
      </c>
      <c r="H29" s="22">
        <f>$F$11</f>
        <v>24.8</v>
      </c>
      <c r="I29" s="14"/>
      <c r="J29" s="120" t="s">
        <v>54</v>
      </c>
      <c r="M29" s="135"/>
      <c r="R29" s="4"/>
    </row>
    <row r="30" spans="2:18" s="5" customFormat="1" x14ac:dyDescent="0.25">
      <c r="B30" s="6" t="s">
        <v>88</v>
      </c>
      <c r="E30" s="9">
        <f t="shared" ref="E30:H30" si="11">E27+E28+E29</f>
        <v>-120</v>
      </c>
      <c r="F30" s="141">
        <f t="shared" si="11"/>
        <v>0.80000000000000071</v>
      </c>
      <c r="G30" s="141">
        <f t="shared" si="11"/>
        <v>24.8</v>
      </c>
      <c r="H30" s="141">
        <f t="shared" si="11"/>
        <v>168.8</v>
      </c>
      <c r="I30" s="14"/>
      <c r="J30" s="119">
        <f>SUM(E30:H30)</f>
        <v>74.400000000000006</v>
      </c>
      <c r="L30" s="4"/>
      <c r="M30" s="4"/>
      <c r="R30" s="4"/>
    </row>
    <row r="31" spans="2:18" s="5" customFormat="1" x14ac:dyDescent="0.25">
      <c r="B31" s="6"/>
      <c r="E31" s="14"/>
      <c r="F31" s="14"/>
      <c r="G31" s="14"/>
      <c r="H31" s="14"/>
      <c r="I31" s="14"/>
      <c r="J31" s="14"/>
      <c r="R31" s="4"/>
    </row>
    <row r="32" spans="2:18" s="5" customFormat="1" x14ac:dyDescent="0.25">
      <c r="B32" s="9" t="s">
        <v>89</v>
      </c>
      <c r="C32" s="11">
        <v>0.13</v>
      </c>
      <c r="D32" s="1"/>
      <c r="E32" s="9" t="s">
        <v>31</v>
      </c>
      <c r="F32" s="24">
        <f>NPV(C32,F30:H30)+E30</f>
        <v>17.11686974191511</v>
      </c>
      <c r="G32" s="141" t="s">
        <v>90</v>
      </c>
      <c r="H32" s="142">
        <f>IRR(E30:H30)</f>
        <v>0.18422796692630294</v>
      </c>
      <c r="J32" s="16"/>
      <c r="R32" s="4"/>
    </row>
    <row r="33" spans="1:18" s="5" customFormat="1" x14ac:dyDescent="0.25">
      <c r="B33" s="9"/>
      <c r="F33" s="1"/>
      <c r="G33" s="1"/>
      <c r="H33" s="1"/>
      <c r="I33" s="140"/>
      <c r="J33" s="16"/>
      <c r="R33" s="4"/>
    </row>
    <row r="34" spans="1:18" s="5" customFormat="1" x14ac:dyDescent="0.25">
      <c r="B34" s="138" t="s">
        <v>107</v>
      </c>
      <c r="E34" s="13">
        <v>0</v>
      </c>
      <c r="F34" s="13">
        <v>1</v>
      </c>
      <c r="G34" s="13">
        <v>2</v>
      </c>
      <c r="H34" s="13">
        <v>3</v>
      </c>
      <c r="R34" s="4"/>
    </row>
    <row r="35" spans="1:18" s="5" customFormat="1" x14ac:dyDescent="0.25">
      <c r="B35" s="3" t="s">
        <v>32</v>
      </c>
      <c r="E35" s="14"/>
      <c r="F35" s="17">
        <f>E14-F14</f>
        <v>-120</v>
      </c>
      <c r="G35" s="17">
        <f t="shared" ref="G35:H35" si="12">F14-G14</f>
        <v>0</v>
      </c>
      <c r="H35" s="17">
        <f t="shared" si="12"/>
        <v>120</v>
      </c>
      <c r="I35" s="17"/>
      <c r="J35" s="17"/>
      <c r="R35" s="4"/>
    </row>
    <row r="36" spans="1:18" s="5" customFormat="1" x14ac:dyDescent="0.25">
      <c r="B36" s="1" t="s">
        <v>94</v>
      </c>
      <c r="E36" s="14"/>
      <c r="F36" s="17">
        <f>F18-E18</f>
        <v>96</v>
      </c>
      <c r="G36" s="17">
        <f t="shared" ref="G36:H36" si="13">G18-F18</f>
        <v>0</v>
      </c>
      <c r="H36" s="17">
        <f t="shared" si="13"/>
        <v>-96</v>
      </c>
      <c r="I36" s="17"/>
      <c r="J36" s="17"/>
      <c r="R36" s="4"/>
    </row>
    <row r="37" spans="1:18" s="5" customFormat="1" x14ac:dyDescent="0.25">
      <c r="B37" s="3" t="s">
        <v>92</v>
      </c>
      <c r="E37" s="15">
        <v>0</v>
      </c>
      <c r="F37" s="22">
        <f>$J$11</f>
        <v>8.16</v>
      </c>
      <c r="G37" s="22">
        <f>$J$11</f>
        <v>8.16</v>
      </c>
      <c r="H37" s="22">
        <f>$J$11</f>
        <v>8.16</v>
      </c>
      <c r="I37" s="17"/>
      <c r="J37" s="120" t="s">
        <v>54</v>
      </c>
      <c r="R37" s="4"/>
    </row>
    <row r="38" spans="1:18" s="5" customFormat="1" x14ac:dyDescent="0.25">
      <c r="B38" s="6" t="s">
        <v>93</v>
      </c>
      <c r="E38" s="9">
        <f t="shared" ref="E38:H38" si="14">E35+E36+E37</f>
        <v>0</v>
      </c>
      <c r="F38" s="141">
        <f t="shared" si="14"/>
        <v>-15.84</v>
      </c>
      <c r="G38" s="141">
        <f t="shared" si="14"/>
        <v>8.16</v>
      </c>
      <c r="H38" s="141">
        <f t="shared" si="14"/>
        <v>32.159999999999997</v>
      </c>
      <c r="I38" s="17"/>
      <c r="J38" s="119">
        <f>SUM(E38:H38)</f>
        <v>24.479999999999997</v>
      </c>
      <c r="R38" s="4"/>
    </row>
    <row r="39" spans="1:18" s="5" customFormat="1" x14ac:dyDescent="0.25">
      <c r="B39" s="10"/>
      <c r="E39" s="17"/>
      <c r="F39" s="17"/>
      <c r="G39" s="17"/>
      <c r="H39" s="17"/>
      <c r="I39" s="17"/>
      <c r="J39" s="17"/>
      <c r="R39" s="4"/>
    </row>
    <row r="40" spans="1:18" s="5" customFormat="1" x14ac:dyDescent="0.25">
      <c r="B40" s="10"/>
      <c r="E40" s="9" t="s">
        <v>31</v>
      </c>
      <c r="F40" s="24">
        <f>NPV(C32,F38:H38)+E38</f>
        <v>14.66127104013662</v>
      </c>
      <c r="G40" s="141" t="s">
        <v>90</v>
      </c>
      <c r="H40" s="142">
        <f>IRR(E38:H38)</f>
        <v>0.70555652443481698</v>
      </c>
      <c r="I40" s="17"/>
      <c r="J40" s="17"/>
      <c r="R40" s="4"/>
    </row>
    <row r="41" spans="1:18" s="5" customFormat="1" x14ac:dyDescent="0.25">
      <c r="B41" s="10"/>
      <c r="E41" s="17"/>
      <c r="F41" s="17"/>
      <c r="G41" s="17"/>
      <c r="H41" s="17"/>
      <c r="I41" s="17"/>
      <c r="J41" s="17"/>
      <c r="R41" s="4"/>
    </row>
    <row r="42" spans="1:18" s="5" customFormat="1" x14ac:dyDescent="0.25">
      <c r="B42" s="6"/>
      <c r="C42" s="1"/>
      <c r="D42" s="1"/>
      <c r="E42" s="1"/>
      <c r="F42" s="1"/>
      <c r="G42" s="1"/>
      <c r="H42" s="1"/>
      <c r="I42" s="1"/>
      <c r="J42" s="1"/>
      <c r="R42" s="4"/>
    </row>
    <row r="43" spans="1:18" s="5" customFormat="1" x14ac:dyDescent="0.25">
      <c r="B43" s="2"/>
      <c r="C43" s="1"/>
      <c r="D43" s="1"/>
      <c r="E43" s="1"/>
      <c r="F43" s="1"/>
      <c r="G43" s="1"/>
      <c r="H43" s="1"/>
      <c r="I43" s="1"/>
      <c r="J43" s="1"/>
      <c r="R43" s="4"/>
    </row>
    <row r="44" spans="1:18" s="5" customFormat="1" ht="15.5" x14ac:dyDescent="0.35">
      <c r="B44" s="2"/>
      <c r="C44" s="1"/>
      <c r="D44" s="1"/>
      <c r="E44" s="23" t="s">
        <v>122</v>
      </c>
      <c r="F44" s="1"/>
      <c r="G44" s="1"/>
      <c r="H44" s="1"/>
      <c r="I44" s="1"/>
      <c r="J44" s="1"/>
      <c r="R44" s="4"/>
    </row>
    <row r="46" spans="1:18" ht="21" customHeight="1" x14ac:dyDescent="0.25">
      <c r="A46" s="149" t="s">
        <v>123</v>
      </c>
      <c r="B46" s="150" t="s">
        <v>53</v>
      </c>
      <c r="C46" s="150"/>
      <c r="D46" s="157">
        <v>0</v>
      </c>
      <c r="E46" s="150">
        <v>1</v>
      </c>
      <c r="F46" s="150">
        <v>2</v>
      </c>
      <c r="G46" s="150">
        <v>3</v>
      </c>
      <c r="H46" s="151" t="s">
        <v>8</v>
      </c>
      <c r="I46" s="152"/>
      <c r="J46" s="152" t="s">
        <v>54</v>
      </c>
    </row>
    <row r="47" spans="1:18" ht="21" customHeight="1" x14ac:dyDescent="0.25">
      <c r="A47" s="25">
        <v>1</v>
      </c>
      <c r="B47" s="26" t="s">
        <v>124</v>
      </c>
      <c r="C47" s="26"/>
      <c r="D47" s="158">
        <v>-300</v>
      </c>
      <c r="E47" s="108">
        <v>-28</v>
      </c>
      <c r="F47" s="108">
        <v>92</v>
      </c>
      <c r="G47" s="108">
        <v>332</v>
      </c>
      <c r="H47" s="148">
        <v>0.1000188925132417</v>
      </c>
      <c r="I47" s="122"/>
      <c r="J47" s="122">
        <f>SUM(D47:G47)</f>
        <v>96</v>
      </c>
      <c r="L47" s="4"/>
      <c r="Q47" s="26" t="s">
        <v>108</v>
      </c>
    </row>
    <row r="48" spans="1:18" ht="21" customHeight="1" x14ac:dyDescent="0.25">
      <c r="A48" s="25">
        <v>2</v>
      </c>
      <c r="B48" s="26" t="s">
        <v>129</v>
      </c>
      <c r="C48" s="26"/>
      <c r="D48" s="158">
        <v>-330</v>
      </c>
      <c r="E48" s="108">
        <v>-89.8</v>
      </c>
      <c r="F48" s="108">
        <v>45.2</v>
      </c>
      <c r="G48" s="108">
        <v>312.2</v>
      </c>
      <c r="H48" s="148">
        <v>-5.8751578537388438E-2</v>
      </c>
      <c r="I48" s="122"/>
      <c r="J48" s="122">
        <f>SUM(D48:G48)</f>
        <v>-62.400000000000034</v>
      </c>
      <c r="L48" s="4"/>
      <c r="Q48" s="26" t="s">
        <v>117</v>
      </c>
    </row>
    <row r="49" spans="1:17" ht="21" customHeight="1" x14ac:dyDescent="0.25">
      <c r="A49" s="153">
        <v>2</v>
      </c>
      <c r="B49" s="39" t="s">
        <v>130</v>
      </c>
      <c r="C49" s="39"/>
      <c r="D49" s="159">
        <v>-270</v>
      </c>
      <c r="E49" s="42">
        <v>39.799999999999997</v>
      </c>
      <c r="F49" s="42">
        <v>138.80000000000001</v>
      </c>
      <c r="G49" s="42">
        <v>345.8</v>
      </c>
      <c r="H49" s="154">
        <v>0.30027686560496547</v>
      </c>
      <c r="I49" s="155"/>
      <c r="J49" s="155">
        <f>SUM(D49:G49)</f>
        <v>254.40000000000003</v>
      </c>
      <c r="L49" s="4"/>
      <c r="Q49" s="39" t="s">
        <v>118</v>
      </c>
    </row>
    <row r="50" spans="1:17" ht="21" customHeight="1" x14ac:dyDescent="0.25">
      <c r="A50" s="25">
        <v>3</v>
      </c>
      <c r="B50" s="26" t="s">
        <v>125</v>
      </c>
      <c r="C50" s="26"/>
      <c r="D50" s="158">
        <v>-120</v>
      </c>
      <c r="E50" s="108">
        <v>0.79999999999999716</v>
      </c>
      <c r="F50" s="108">
        <v>23.36</v>
      </c>
      <c r="G50" s="108">
        <v>169.76</v>
      </c>
      <c r="H50" s="148">
        <v>0.18267186571826977</v>
      </c>
      <c r="I50" s="122"/>
      <c r="J50" s="122">
        <f t="shared" ref="J50:J57" si="15">SUM(D50:G50)</f>
        <v>73.919999999999987</v>
      </c>
      <c r="L50" s="4"/>
      <c r="Q50" s="26" t="s">
        <v>109</v>
      </c>
    </row>
    <row r="51" spans="1:17" ht="21" customHeight="1" x14ac:dyDescent="0.25">
      <c r="A51" s="25" t="s">
        <v>116</v>
      </c>
      <c r="B51" s="26" t="s">
        <v>131</v>
      </c>
      <c r="C51" s="26"/>
      <c r="D51" s="158">
        <v>-150</v>
      </c>
      <c r="E51" s="108">
        <v>-49</v>
      </c>
      <c r="F51" s="108">
        <v>-23.92</v>
      </c>
      <c r="G51" s="108">
        <v>137.48000000000002</v>
      </c>
      <c r="H51" s="148">
        <v>-0.17459138654184225</v>
      </c>
      <c r="I51" s="122"/>
      <c r="J51" s="122">
        <f t="shared" si="15"/>
        <v>-85.44</v>
      </c>
      <c r="L51" s="4"/>
      <c r="Q51" s="26" t="s">
        <v>119</v>
      </c>
    </row>
    <row r="52" spans="1:17" ht="21" customHeight="1" x14ac:dyDescent="0.25">
      <c r="A52" s="153" t="s">
        <v>120</v>
      </c>
      <c r="B52" s="39" t="s">
        <v>132</v>
      </c>
      <c r="C52" s="39"/>
      <c r="D52" s="159">
        <v>-90</v>
      </c>
      <c r="E52" s="42">
        <v>51.799999999999983</v>
      </c>
      <c r="F52" s="42">
        <v>70.831999999999994</v>
      </c>
      <c r="G52" s="42">
        <v>201.03199999999998</v>
      </c>
      <c r="H52" s="154">
        <v>0.7522264968437915</v>
      </c>
      <c r="I52" s="155"/>
      <c r="J52" s="155">
        <f t="shared" si="15"/>
        <v>233.66399999999996</v>
      </c>
      <c r="L52" s="4"/>
      <c r="Q52" s="39" t="s">
        <v>121</v>
      </c>
    </row>
    <row r="53" spans="1:17" ht="21" customHeight="1" x14ac:dyDescent="0.25">
      <c r="A53" s="25">
        <v>4</v>
      </c>
      <c r="B53" s="26" t="s">
        <v>126</v>
      </c>
      <c r="C53" s="26"/>
      <c r="D53" s="158">
        <v>-300</v>
      </c>
      <c r="E53" s="108">
        <v>-28</v>
      </c>
      <c r="F53" s="108">
        <v>88</v>
      </c>
      <c r="G53" s="108">
        <v>360.8</v>
      </c>
      <c r="H53" s="148">
        <v>0.12249343497344056</v>
      </c>
      <c r="I53" s="122"/>
      <c r="J53" s="122">
        <f t="shared" si="15"/>
        <v>120.80000000000001</v>
      </c>
      <c r="L53" s="4"/>
      <c r="Q53" s="26" t="s">
        <v>110</v>
      </c>
    </row>
    <row r="54" spans="1:17" ht="21" customHeight="1" x14ac:dyDescent="0.25">
      <c r="A54" s="153" t="s">
        <v>111</v>
      </c>
      <c r="B54" s="39" t="s">
        <v>127</v>
      </c>
      <c r="C54" s="39"/>
      <c r="D54" s="159">
        <v>-120</v>
      </c>
      <c r="E54" s="42">
        <v>0.79999999999999716</v>
      </c>
      <c r="F54" s="42">
        <v>28.960000000000022</v>
      </c>
      <c r="G54" s="42">
        <v>188.57600000000002</v>
      </c>
      <c r="H54" s="154">
        <v>0.2340795222783163</v>
      </c>
      <c r="I54" s="155"/>
      <c r="J54" s="155">
        <f t="shared" si="15"/>
        <v>98.336000000000041</v>
      </c>
      <c r="L54" s="4"/>
      <c r="Q54" s="39" t="s">
        <v>112</v>
      </c>
    </row>
    <row r="55" spans="1:17" ht="21" customHeight="1" x14ac:dyDescent="0.25">
      <c r="A55" s="25">
        <v>5</v>
      </c>
      <c r="B55" s="26" t="s">
        <v>133</v>
      </c>
      <c r="C55" s="26"/>
      <c r="D55" s="158">
        <v>0</v>
      </c>
      <c r="E55" s="108">
        <v>-88</v>
      </c>
      <c r="F55" s="108">
        <v>32</v>
      </c>
      <c r="G55" s="108">
        <v>152</v>
      </c>
      <c r="H55" s="148">
        <v>0.50859268357512954</v>
      </c>
      <c r="I55" s="122"/>
      <c r="J55" s="122">
        <f t="shared" si="15"/>
        <v>96</v>
      </c>
      <c r="L55" s="4"/>
      <c r="Q55" s="26" t="s">
        <v>113</v>
      </c>
    </row>
    <row r="56" spans="1:17" ht="21" customHeight="1" x14ac:dyDescent="0.25">
      <c r="A56" s="153" t="s">
        <v>79</v>
      </c>
      <c r="B56" s="39" t="s">
        <v>128</v>
      </c>
      <c r="C56" s="39"/>
      <c r="D56" s="160">
        <v>0</v>
      </c>
      <c r="E56" s="39">
        <v>8</v>
      </c>
      <c r="F56" s="42">
        <v>28.160000000000004</v>
      </c>
      <c r="G56" s="42">
        <v>52.16</v>
      </c>
      <c r="H56" s="156" t="s">
        <v>9</v>
      </c>
      <c r="I56" s="155"/>
      <c r="J56" s="155">
        <f t="shared" si="15"/>
        <v>88.32</v>
      </c>
      <c r="L56" s="4"/>
      <c r="Q56" s="39" t="s">
        <v>114</v>
      </c>
    </row>
    <row r="57" spans="1:17" ht="21" customHeight="1" x14ac:dyDescent="0.25">
      <c r="A57" s="153">
        <v>6</v>
      </c>
      <c r="B57" s="39" t="s">
        <v>134</v>
      </c>
      <c r="C57" s="39"/>
      <c r="D57" s="160">
        <v>0</v>
      </c>
      <c r="E57" s="42">
        <v>-15.84</v>
      </c>
      <c r="F57" s="42">
        <v>8.16</v>
      </c>
      <c r="G57" s="42">
        <v>32.159999999999997</v>
      </c>
      <c r="H57" s="154">
        <v>0.71</v>
      </c>
      <c r="I57" s="155"/>
      <c r="J57" s="155">
        <f t="shared" si="15"/>
        <v>24.479999999999997</v>
      </c>
      <c r="L57" s="4"/>
      <c r="Q57" s="39" t="s">
        <v>115</v>
      </c>
    </row>
  </sheetData>
  <printOptions horizontalCentered="1" verticalCentered="1" headings="1"/>
  <pageMargins left="0.74803149606299213" right="0.74803149606299213" top="0.6692913385826772" bottom="0.35433070866141736" header="0.51181102362204722" footer="0.27559055118110237"/>
  <pageSetup paperSize="9" orientation="portrait" horizontalDpi="200" verticalDpi="200" r:id="rId1"/>
  <headerFooter alignWithMargins="0">
    <oddFooter>&amp;R© E.M. Abascal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Casos 1-5 HACER</vt:lpstr>
      <vt:lpstr>Caso 6 HACER</vt:lpstr>
      <vt:lpstr>Anex 1y2</vt:lpstr>
      <vt:lpstr>Anex 3</vt:lpstr>
      <vt:lpstr>Anex 4</vt:lpstr>
      <vt:lpstr>Anex 5</vt:lpstr>
      <vt:lpstr>Anex 6&amp;7</vt:lpstr>
      <vt:lpstr>'Anex 1y2'!Print_Area</vt:lpstr>
      <vt:lpstr>'Anex 3'!Print_Area</vt:lpstr>
      <vt:lpstr>'Anex 4'!Print_Area</vt:lpstr>
      <vt:lpstr>'Anex 5'!Print_Area</vt:lpstr>
      <vt:lpstr>'Anex 6&amp;7'!Print_Area</vt:lpstr>
      <vt:lpstr>'Caso 6 HACER'!Print_Area</vt:lpstr>
      <vt:lpstr>'Casos 1-5 HACER'!Print_Area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Martínez Abascal , Eduardo</cp:lastModifiedBy>
  <cp:lastPrinted>2023-08-16T07:51:27Z</cp:lastPrinted>
  <dcterms:created xsi:type="dcterms:W3CDTF">2003-07-26T10:12:06Z</dcterms:created>
  <dcterms:modified xsi:type="dcterms:W3CDTF">2023-08-16T13:16:40Z</dcterms:modified>
</cp:coreProperties>
</file>