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emartinezabascal\Dropbox (IESE)\EMA - MTB\BOOK\0. LIBRO 2023 ESP E INGLES PENDING\Chapter 8 2020 REVIEW\"/>
    </mc:Choice>
  </mc:AlternateContent>
  <xr:revisionPtr revIDLastSave="0" documentId="13_ncr:1_{4DDAC566-2A25-49BD-A6D8-A3D6CA8315B0}" xr6:coauthVersionLast="47" xr6:coauthVersionMax="47" xr10:uidLastSave="{00000000-0000-0000-0000-000000000000}"/>
  <bookViews>
    <workbookView xWindow="-110" yWindow="-110" windowWidth="19420" windowHeight="11000" tabRatio="780" xr2:uid="{00000000-000D-0000-FFFF-FFFF00000000}"/>
  </bookViews>
  <sheets>
    <sheet name="Cases 1-5 TO DO" sheetId="69" r:id="rId1"/>
    <sheet name="Case 6 TO DO" sheetId="70" r:id="rId2"/>
    <sheet name="Exh 1&amp;2" sheetId="25" r:id="rId3"/>
    <sheet name="Exh 3" sheetId="54" r:id="rId4"/>
    <sheet name="Exh 4" sheetId="56" r:id="rId5"/>
    <sheet name="Exh 5" sheetId="57" r:id="rId6"/>
    <sheet name="Exh 6&amp;7" sheetId="47" r:id="rId7"/>
  </sheets>
  <definedNames>
    <definedName name="_xlnm.Print_Area" localSheetId="1">'Case 6 TO DO'!$A$3:$J$58</definedName>
    <definedName name="_xlnm.Print_Area" localSheetId="0">'Cases 1-5 TO DO'!$A$1:$I$96</definedName>
    <definedName name="_xlnm.Print_Area" localSheetId="2">'Exh 1&amp;2'!$A$2:$I$96</definedName>
    <definedName name="_xlnm.Print_Area" localSheetId="3">'Exh 3'!$A$2:$I$97</definedName>
    <definedName name="_xlnm.Print_Area" localSheetId="4">'Exh 4'!$A$2:$I$49</definedName>
    <definedName name="_xlnm.Print_Area" localSheetId="5">'Exh 5'!$A$3:$I$80</definedName>
    <definedName name="_xlnm.Print_Area" localSheetId="6">'Exh 6&amp;7'!$A$3:$J$58</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7" i="70" l="1"/>
  <c r="J56" i="70"/>
  <c r="J55" i="70"/>
  <c r="J54" i="70"/>
  <c r="J53" i="70"/>
  <c r="J52" i="70"/>
  <c r="J51" i="70"/>
  <c r="J50" i="70"/>
  <c r="J49" i="70"/>
  <c r="J48" i="70"/>
  <c r="J47" i="70"/>
  <c r="E28" i="70"/>
  <c r="M10" i="70"/>
  <c r="M11" i="70" s="1"/>
  <c r="J7" i="70"/>
  <c r="F7" i="70"/>
  <c r="J5" i="70"/>
  <c r="H5" i="70"/>
  <c r="H7" i="70" s="1"/>
  <c r="G5" i="70"/>
  <c r="G7" i="70" s="1"/>
  <c r="F5" i="70"/>
  <c r="I84" i="69"/>
  <c r="H84" i="69"/>
  <c r="I83" i="69"/>
  <c r="H83" i="69"/>
  <c r="I82" i="69"/>
  <c r="H82" i="69"/>
  <c r="F69" i="69"/>
  <c r="F68" i="69"/>
  <c r="G35" i="69"/>
  <c r="F35" i="69"/>
  <c r="H34" i="69"/>
  <c r="H36" i="69" s="1"/>
  <c r="E34" i="69"/>
  <c r="E36" i="69" s="1"/>
  <c r="H32" i="69"/>
  <c r="E32" i="69"/>
  <c r="N31" i="69"/>
  <c r="G14" i="69"/>
  <c r="H14" i="69" s="1"/>
  <c r="F14" i="69"/>
  <c r="F7" i="69"/>
  <c r="F6" i="69"/>
  <c r="G6" i="69" s="1"/>
  <c r="H6" i="69" s="1"/>
  <c r="G5" i="69"/>
  <c r="F5" i="69"/>
  <c r="J52" i="47"/>
  <c r="J51" i="47"/>
  <c r="J49" i="47"/>
  <c r="J48" i="47"/>
  <c r="J57" i="47"/>
  <c r="J50" i="47"/>
  <c r="J53" i="47"/>
  <c r="J54" i="47"/>
  <c r="J55" i="47"/>
  <c r="J56" i="47"/>
  <c r="J47" i="47"/>
  <c r="F26" i="25"/>
  <c r="E32" i="54"/>
  <c r="E32" i="56"/>
  <c r="M15" i="70" l="1"/>
  <c r="M12" i="70"/>
  <c r="M13" i="70" s="1"/>
  <c r="H27" i="70"/>
  <c r="E27" i="70"/>
  <c r="E30" i="70" s="1"/>
  <c r="F28" i="70"/>
  <c r="E38" i="69"/>
  <c r="E48" i="69"/>
  <c r="G7" i="69"/>
  <c r="E54" i="69"/>
  <c r="H5" i="69"/>
  <c r="G27" i="70" l="1"/>
  <c r="F27" i="70"/>
  <c r="H29" i="70"/>
  <c r="G29" i="70"/>
  <c r="F29" i="70"/>
  <c r="G30" i="69"/>
  <c r="F30" i="69"/>
  <c r="H7" i="69"/>
  <c r="H40" i="70" l="1"/>
  <c r="F30" i="70"/>
  <c r="G28" i="70"/>
  <c r="G30" i="70" s="1"/>
  <c r="H28" i="70"/>
  <c r="H30" i="70" s="1"/>
  <c r="H24" i="69"/>
  <c r="H17" i="69"/>
  <c r="F34" i="69"/>
  <c r="F36" i="69" s="1"/>
  <c r="F32" i="69"/>
  <c r="F24" i="69"/>
  <c r="I24" i="69" s="1"/>
  <c r="F17" i="69"/>
  <c r="G34" i="69"/>
  <c r="G36" i="69" s="1"/>
  <c r="G32" i="69"/>
  <c r="G17" i="69"/>
  <c r="G24" i="69"/>
  <c r="F32" i="70" l="1"/>
  <c r="F40" i="70"/>
  <c r="J38" i="70"/>
  <c r="J30" i="70"/>
  <c r="H32" i="70"/>
  <c r="F25" i="69"/>
  <c r="F19" i="69"/>
  <c r="H54" i="69"/>
  <c r="H25" i="69"/>
  <c r="H19" i="69"/>
  <c r="G19" i="69"/>
  <c r="G25" i="69"/>
  <c r="G20" i="69" l="1"/>
  <c r="G21" i="69" s="1"/>
  <c r="H20" i="69"/>
  <c r="H21" i="69" s="1"/>
  <c r="F20" i="69"/>
  <c r="F21" i="69"/>
  <c r="G54" i="69"/>
  <c r="I25" i="69"/>
  <c r="F54" i="69"/>
  <c r="G48" i="69" l="1"/>
  <c r="G26" i="69"/>
  <c r="G22" i="69"/>
  <c r="H22" i="69"/>
  <c r="H26" i="69"/>
  <c r="H48" i="69"/>
  <c r="F22" i="69"/>
  <c r="F27" i="69"/>
  <c r="F26" i="69"/>
  <c r="F48" i="69"/>
  <c r="C55" i="69"/>
  <c r="I26" i="69" l="1"/>
  <c r="F38" i="69"/>
  <c r="G27" i="69"/>
  <c r="C49" i="69"/>
  <c r="I48" i="69"/>
  <c r="H38" i="69" l="1"/>
  <c r="G38" i="69"/>
  <c r="H27" i="69"/>
  <c r="I27" i="69" s="1"/>
  <c r="H18" i="47"/>
  <c r="H20" i="47" s="1"/>
  <c r="H16" i="47"/>
  <c r="H34" i="57"/>
  <c r="H36" i="57" s="1"/>
  <c r="H32" i="57"/>
  <c r="H34" i="56"/>
  <c r="H32" i="56"/>
  <c r="H34" i="54"/>
  <c r="H36" i="54" s="1"/>
  <c r="H32" i="54"/>
  <c r="E38" i="47"/>
  <c r="F35" i="47"/>
  <c r="G5" i="47"/>
  <c r="H5" i="47"/>
  <c r="E20" i="47"/>
  <c r="F8" i="47" s="1"/>
  <c r="F18" i="47"/>
  <c r="F36" i="47" s="1"/>
  <c r="M10" i="47"/>
  <c r="F19" i="47"/>
  <c r="G19" i="47" s="1"/>
  <c r="E16" i="47"/>
  <c r="F6" i="47"/>
  <c r="F15" i="47" s="1"/>
  <c r="F16" i="47" s="1"/>
  <c r="F5" i="47"/>
  <c r="J5" i="47"/>
  <c r="J7" i="47" s="1"/>
  <c r="I82" i="25"/>
  <c r="I83" i="25"/>
  <c r="I84" i="25"/>
  <c r="H82" i="25"/>
  <c r="H83" i="25"/>
  <c r="H84" i="25"/>
  <c r="D77" i="57"/>
  <c r="D76" i="57"/>
  <c r="D75" i="57"/>
  <c r="F69" i="57"/>
  <c r="F68" i="57"/>
  <c r="C68" i="57"/>
  <c r="F66" i="57"/>
  <c r="C66" i="57"/>
  <c r="F64" i="57"/>
  <c r="E37" i="57"/>
  <c r="E42" i="57" s="1"/>
  <c r="F35" i="57"/>
  <c r="G35" i="57" s="1"/>
  <c r="E34" i="57"/>
  <c r="E36" i="57" s="1"/>
  <c r="E32" i="57"/>
  <c r="E46" i="57" s="1"/>
  <c r="E53" i="57" s="1"/>
  <c r="E54" i="57" s="1"/>
  <c r="H16" i="57"/>
  <c r="G16" i="57"/>
  <c r="F16" i="57"/>
  <c r="F31" i="57" s="1"/>
  <c r="F14" i="57"/>
  <c r="G14" i="57" s="1"/>
  <c r="H14" i="57" s="1"/>
  <c r="F7" i="57"/>
  <c r="G7" i="57" s="1"/>
  <c r="F6" i="57"/>
  <c r="G6" i="57" s="1"/>
  <c r="H6" i="57" s="1"/>
  <c r="N5" i="57"/>
  <c r="F5" i="57"/>
  <c r="F11" i="57" s="1"/>
  <c r="D77" i="56"/>
  <c r="D76" i="56"/>
  <c r="D75" i="56"/>
  <c r="F69" i="56"/>
  <c r="F68" i="56"/>
  <c r="C68" i="56"/>
  <c r="F66" i="56"/>
  <c r="C66" i="56"/>
  <c r="F64" i="56"/>
  <c r="E37" i="56"/>
  <c r="E42" i="56" s="1"/>
  <c r="F35" i="56"/>
  <c r="G35" i="56" s="1"/>
  <c r="H36" i="56"/>
  <c r="E34" i="56"/>
  <c r="E36" i="56" s="1"/>
  <c r="E46" i="56"/>
  <c r="E53" i="56" s="1"/>
  <c r="E54" i="56" s="1"/>
  <c r="H16" i="56"/>
  <c r="G16" i="56"/>
  <c r="F16" i="56"/>
  <c r="F31" i="56" s="1"/>
  <c r="F14" i="56"/>
  <c r="G14" i="56" s="1"/>
  <c r="H14" i="56" s="1"/>
  <c r="F7" i="56"/>
  <c r="F6" i="56"/>
  <c r="G6" i="56" s="1"/>
  <c r="H6" i="56" s="1"/>
  <c r="N5" i="56"/>
  <c r="F5" i="56"/>
  <c r="F11" i="56" s="1"/>
  <c r="F30" i="56" s="1"/>
  <c r="F34" i="56" s="1"/>
  <c r="F36" i="56" s="1"/>
  <c r="D77" i="54"/>
  <c r="D76" i="54"/>
  <c r="D75" i="54"/>
  <c r="F69" i="54"/>
  <c r="F68" i="54"/>
  <c r="C68" i="54"/>
  <c r="F66" i="54"/>
  <c r="C66" i="54"/>
  <c r="F64" i="54"/>
  <c r="E46" i="54"/>
  <c r="E53" i="54" s="1"/>
  <c r="E54" i="54" s="1"/>
  <c r="E37" i="54"/>
  <c r="E42" i="54" s="1"/>
  <c r="F35" i="54"/>
  <c r="G35" i="54" s="1"/>
  <c r="E34" i="54"/>
  <c r="E36" i="54" s="1"/>
  <c r="H16" i="54"/>
  <c r="G16" i="54"/>
  <c r="F16" i="54"/>
  <c r="F31" i="54" s="1"/>
  <c r="F14" i="54"/>
  <c r="G14" i="54" s="1"/>
  <c r="H14" i="54" s="1"/>
  <c r="F7" i="54"/>
  <c r="F6" i="54"/>
  <c r="G6" i="54" s="1"/>
  <c r="H6" i="54" s="1"/>
  <c r="N5" i="54"/>
  <c r="F5" i="54"/>
  <c r="G5" i="54" s="1"/>
  <c r="D76" i="25"/>
  <c r="D77" i="25"/>
  <c r="D75" i="25"/>
  <c r="F69" i="25"/>
  <c r="F35" i="25"/>
  <c r="F68" i="25"/>
  <c r="C68" i="25"/>
  <c r="F66" i="25"/>
  <c r="C66" i="25"/>
  <c r="F64" i="25"/>
  <c r="J8" i="47" l="1"/>
  <c r="G6" i="47"/>
  <c r="H6" i="47" s="1"/>
  <c r="H7" i="47" s="1"/>
  <c r="E28" i="47"/>
  <c r="F27" i="47"/>
  <c r="E21" i="47"/>
  <c r="E24" i="47" s="1"/>
  <c r="E27" i="47"/>
  <c r="F20" i="47"/>
  <c r="M15" i="47"/>
  <c r="M11" i="47"/>
  <c r="M12" i="47" s="1"/>
  <c r="M13" i="47" s="1"/>
  <c r="G5" i="56"/>
  <c r="F12" i="56"/>
  <c r="F13" i="56" s="1"/>
  <c r="F15" i="56" s="1"/>
  <c r="F12" i="54"/>
  <c r="G7" i="54"/>
  <c r="H7" i="54" s="1"/>
  <c r="F11" i="54"/>
  <c r="F12" i="57"/>
  <c r="F13" i="57" s="1"/>
  <c r="F15" i="57" s="1"/>
  <c r="E38" i="57"/>
  <c r="E40" i="57" s="1"/>
  <c r="F18" i="57"/>
  <c r="E47" i="57"/>
  <c r="E48" i="57" s="1"/>
  <c r="F30" i="57"/>
  <c r="F34" i="57" s="1"/>
  <c r="F36" i="57" s="1"/>
  <c r="H7" i="57"/>
  <c r="G5" i="57"/>
  <c r="G12" i="57" s="1"/>
  <c r="G31" i="57"/>
  <c r="F47" i="56"/>
  <c r="G18" i="56"/>
  <c r="E38" i="56"/>
  <c r="E40" i="56" s="1"/>
  <c r="F18" i="56"/>
  <c r="E47" i="56"/>
  <c r="F32" i="56"/>
  <c r="G31" i="56"/>
  <c r="G7" i="56"/>
  <c r="E48" i="56"/>
  <c r="F18" i="54"/>
  <c r="E38" i="54"/>
  <c r="E40" i="54" s="1"/>
  <c r="E47" i="54"/>
  <c r="E48" i="54" s="1"/>
  <c r="G11" i="54"/>
  <c r="H5" i="54"/>
  <c r="H11" i="54" s="1"/>
  <c r="G12" i="54"/>
  <c r="G31" i="54"/>
  <c r="G35" i="25"/>
  <c r="E37" i="25"/>
  <c r="E42" i="25" s="1"/>
  <c r="H34" i="25"/>
  <c r="E34" i="25"/>
  <c r="N31" i="25"/>
  <c r="G7" i="47" l="1"/>
  <c r="E22" i="47"/>
  <c r="F28" i="47"/>
  <c r="G8" i="47"/>
  <c r="G11" i="56"/>
  <c r="G30" i="56" s="1"/>
  <c r="G34" i="56" s="1"/>
  <c r="G36" i="56" s="1"/>
  <c r="H47" i="56" s="1"/>
  <c r="H5" i="56"/>
  <c r="H11" i="56" s="1"/>
  <c r="H12" i="54"/>
  <c r="F13" i="54"/>
  <c r="F15" i="54" s="1"/>
  <c r="F30" i="54"/>
  <c r="F32" i="57"/>
  <c r="F46" i="57" s="1"/>
  <c r="F53" i="57" s="1"/>
  <c r="F17" i="57"/>
  <c r="G11" i="57"/>
  <c r="H5" i="57"/>
  <c r="H11" i="57" s="1"/>
  <c r="F47" i="57"/>
  <c r="G18" i="57"/>
  <c r="G47" i="56"/>
  <c r="H18" i="56"/>
  <c r="G12" i="56"/>
  <c r="G13" i="56" s="1"/>
  <c r="G15" i="56" s="1"/>
  <c r="H7" i="56"/>
  <c r="H12" i="56" s="1"/>
  <c r="G32" i="56"/>
  <c r="H46" i="56" s="1"/>
  <c r="H53" i="56" s="1"/>
  <c r="F46" i="56"/>
  <c r="F53" i="56" s="1"/>
  <c r="F17" i="56"/>
  <c r="F24" i="56"/>
  <c r="H13" i="54"/>
  <c r="H15" i="54" s="1"/>
  <c r="G30" i="54"/>
  <c r="G34" i="54" s="1"/>
  <c r="G36" i="54" s="1"/>
  <c r="G13" i="54"/>
  <c r="G15" i="54" s="1"/>
  <c r="G14" i="47"/>
  <c r="F5" i="25"/>
  <c r="F6" i="25"/>
  <c r="G6" i="25" s="1"/>
  <c r="H6" i="25" s="1"/>
  <c r="F7" i="25"/>
  <c r="F14" i="25"/>
  <c r="G14" i="25" s="1"/>
  <c r="H14" i="25" s="1"/>
  <c r="H32" i="25"/>
  <c r="G18" i="47" l="1"/>
  <c r="G35" i="47"/>
  <c r="H35" i="47"/>
  <c r="G9" i="47"/>
  <c r="G10" i="47" s="1"/>
  <c r="G11" i="47" s="1"/>
  <c r="G15" i="47"/>
  <c r="G16" i="47" s="1"/>
  <c r="H13" i="56"/>
  <c r="H15" i="56" s="1"/>
  <c r="G32" i="54"/>
  <c r="F34" i="54"/>
  <c r="F36" i="54" s="1"/>
  <c r="F32" i="54"/>
  <c r="F46" i="54" s="1"/>
  <c r="F53" i="54" s="1"/>
  <c r="F17" i="54"/>
  <c r="F24" i="54"/>
  <c r="G13" i="57"/>
  <c r="G15" i="57" s="1"/>
  <c r="G30" i="57"/>
  <c r="H12" i="57"/>
  <c r="H13" i="57" s="1"/>
  <c r="H15" i="57" s="1"/>
  <c r="F52" i="57"/>
  <c r="F54" i="57" s="1"/>
  <c r="F19" i="57"/>
  <c r="G46" i="56"/>
  <c r="G53" i="56" s="1"/>
  <c r="G17" i="56"/>
  <c r="G24" i="56"/>
  <c r="F52" i="56"/>
  <c r="F54" i="56" s="1"/>
  <c r="F19" i="56"/>
  <c r="F25" i="56"/>
  <c r="H17" i="56"/>
  <c r="H24" i="56"/>
  <c r="I24" i="56"/>
  <c r="H46" i="54"/>
  <c r="H53" i="54" s="1"/>
  <c r="G46" i="54"/>
  <c r="G53" i="54" s="1"/>
  <c r="G24" i="54"/>
  <c r="G17" i="54"/>
  <c r="G47" i="54"/>
  <c r="H18" i="54"/>
  <c r="H47" i="54"/>
  <c r="H17" i="54"/>
  <c r="H24" i="54"/>
  <c r="G16" i="25"/>
  <c r="H16" i="25"/>
  <c r="F16" i="25"/>
  <c r="F31" i="25" s="1"/>
  <c r="G7" i="25"/>
  <c r="H7" i="25" s="1"/>
  <c r="F12" i="25"/>
  <c r="F11" i="25"/>
  <c r="F30" i="25" s="1"/>
  <c r="F34" i="25" s="1"/>
  <c r="F36" i="25" s="1"/>
  <c r="E30" i="47"/>
  <c r="E32" i="25"/>
  <c r="E46" i="25" s="1"/>
  <c r="E53" i="25" s="1"/>
  <c r="J9" i="47"/>
  <c r="J10" i="47" s="1"/>
  <c r="F7" i="47"/>
  <c r="F9" i="47" s="1"/>
  <c r="F10" i="47" s="1"/>
  <c r="G5" i="25"/>
  <c r="G20" i="47" l="1"/>
  <c r="G36" i="47"/>
  <c r="H36" i="47"/>
  <c r="E23" i="47"/>
  <c r="F25" i="54"/>
  <c r="F19" i="54"/>
  <c r="F20" i="54" s="1"/>
  <c r="F21" i="54" s="1"/>
  <c r="F52" i="54"/>
  <c r="F54" i="54" s="1"/>
  <c r="G18" i="54"/>
  <c r="F47" i="54"/>
  <c r="H17" i="57"/>
  <c r="F20" i="57"/>
  <c r="F21" i="57" s="1"/>
  <c r="G34" i="57"/>
  <c r="G36" i="57" s="1"/>
  <c r="G32" i="57"/>
  <c r="G17" i="57"/>
  <c r="H52" i="56"/>
  <c r="H54" i="56" s="1"/>
  <c r="C55" i="56" s="1"/>
  <c r="H25" i="56"/>
  <c r="H19" i="56"/>
  <c r="G52" i="56"/>
  <c r="G54" i="56" s="1"/>
  <c r="G25" i="56"/>
  <c r="G19" i="56"/>
  <c r="F20" i="56"/>
  <c r="F21" i="56"/>
  <c r="F45" i="54"/>
  <c r="F48" i="54" s="1"/>
  <c r="I48" i="54" s="1"/>
  <c r="F22" i="54"/>
  <c r="F37" i="54" s="1"/>
  <c r="F27" i="54"/>
  <c r="F26" i="54"/>
  <c r="G52" i="54"/>
  <c r="G54" i="54" s="1"/>
  <c r="G25" i="54"/>
  <c r="I25" i="54" s="1"/>
  <c r="G19" i="54"/>
  <c r="I24" i="54"/>
  <c r="H25" i="54"/>
  <c r="H19" i="54"/>
  <c r="H52" i="54"/>
  <c r="H54" i="54" s="1"/>
  <c r="G31" i="25"/>
  <c r="G12" i="25"/>
  <c r="H27" i="47"/>
  <c r="F13" i="25"/>
  <c r="F15" i="25" s="1"/>
  <c r="F24" i="25" s="1"/>
  <c r="H5" i="25"/>
  <c r="G11" i="25"/>
  <c r="G27" i="47"/>
  <c r="F11" i="47"/>
  <c r="F21" i="47" s="1"/>
  <c r="J11" i="47"/>
  <c r="H8" i="47" l="1"/>
  <c r="H9" i="47" s="1"/>
  <c r="H10" i="47" s="1"/>
  <c r="H11" i="47" s="1"/>
  <c r="H28" i="47"/>
  <c r="G28" i="47"/>
  <c r="G21" i="47"/>
  <c r="F22" i="47"/>
  <c r="F45" i="57"/>
  <c r="F48" i="57" s="1"/>
  <c r="F22" i="57"/>
  <c r="F37" i="57" s="1"/>
  <c r="H47" i="57"/>
  <c r="G47" i="57"/>
  <c r="H18" i="57"/>
  <c r="H19" i="57" s="1"/>
  <c r="H46" i="57"/>
  <c r="H53" i="57" s="1"/>
  <c r="G46" i="57"/>
  <c r="G53" i="57" s="1"/>
  <c r="H52" i="57"/>
  <c r="H25" i="57"/>
  <c r="G52" i="57"/>
  <c r="G25" i="57"/>
  <c r="I25" i="57" s="1"/>
  <c r="G19" i="57"/>
  <c r="I25" i="56"/>
  <c r="G20" i="56"/>
  <c r="G21" i="56"/>
  <c r="F45" i="56"/>
  <c r="F48" i="56" s="1"/>
  <c r="I48" i="56" s="1"/>
  <c r="F22" i="56"/>
  <c r="F27" i="56"/>
  <c r="F26" i="56"/>
  <c r="F37" i="56"/>
  <c r="H20" i="56"/>
  <c r="H21" i="56" s="1"/>
  <c r="F38" i="54"/>
  <c r="F40" i="54" s="1"/>
  <c r="F41" i="54" s="1"/>
  <c r="F42" i="54" s="1"/>
  <c r="G20" i="54"/>
  <c r="G21" i="54" s="1"/>
  <c r="C55" i="54"/>
  <c r="H20" i="54"/>
  <c r="H21" i="54" s="1"/>
  <c r="E54" i="25"/>
  <c r="F17" i="25"/>
  <c r="F25" i="25" s="1"/>
  <c r="G13" i="25"/>
  <c r="G15" i="25" s="1"/>
  <c r="G24" i="25" s="1"/>
  <c r="G30" i="25"/>
  <c r="G34" i="25" s="1"/>
  <c r="F32" i="25"/>
  <c r="F46" i="25" s="1"/>
  <c r="F37" i="47"/>
  <c r="F38" i="47" s="1"/>
  <c r="H37" i="47"/>
  <c r="H38" i="47" s="1"/>
  <c r="G37" i="47"/>
  <c r="G38" i="47" s="1"/>
  <c r="F29" i="47"/>
  <c r="F30" i="47" s="1"/>
  <c r="H29" i="47"/>
  <c r="G29" i="47"/>
  <c r="H11" i="25"/>
  <c r="H12" i="25"/>
  <c r="G54" i="57" l="1"/>
  <c r="J38" i="47"/>
  <c r="F40" i="47"/>
  <c r="H40" i="47"/>
  <c r="H21" i="47"/>
  <c r="H22" i="47" s="1"/>
  <c r="G22" i="47"/>
  <c r="G30" i="47"/>
  <c r="H32" i="47" s="1"/>
  <c r="F38" i="57"/>
  <c r="F40" i="57" s="1"/>
  <c r="F41" i="57" s="1"/>
  <c r="F42" i="57" s="1"/>
  <c r="H54" i="57"/>
  <c r="C55" i="57" s="1"/>
  <c r="H20" i="57"/>
  <c r="H21" i="57" s="1"/>
  <c r="G20" i="57"/>
  <c r="G21" i="57" s="1"/>
  <c r="H45" i="56"/>
  <c r="H48" i="56" s="1"/>
  <c r="C49" i="56" s="1"/>
  <c r="H22" i="56"/>
  <c r="H26" i="56"/>
  <c r="G45" i="56"/>
  <c r="G48" i="56" s="1"/>
  <c r="G22" i="56"/>
  <c r="G37" i="56" s="1"/>
  <c r="G27" i="56"/>
  <c r="G26" i="56"/>
  <c r="F38" i="56"/>
  <c r="F40" i="56" s="1"/>
  <c r="F41" i="56" s="1"/>
  <c r="F42" i="56" s="1"/>
  <c r="G26" i="54"/>
  <c r="I26" i="54" s="1"/>
  <c r="G45" i="54"/>
  <c r="G48" i="54" s="1"/>
  <c r="G22" i="54"/>
  <c r="G27" i="54"/>
  <c r="G37" i="54"/>
  <c r="H27" i="54" s="1"/>
  <c r="H22" i="54"/>
  <c r="H26" i="54"/>
  <c r="H45" i="54"/>
  <c r="H48" i="54" s="1"/>
  <c r="F52" i="25"/>
  <c r="H30" i="47"/>
  <c r="H13" i="25"/>
  <c r="H15" i="25" s="1"/>
  <c r="H24" i="25" s="1"/>
  <c r="I24" i="25" s="1"/>
  <c r="F53" i="25"/>
  <c r="G32" i="25"/>
  <c r="F23" i="47"/>
  <c r="F24" i="47" s="1"/>
  <c r="G17" i="25"/>
  <c r="J30" i="47" l="1"/>
  <c r="F32" i="47"/>
  <c r="I26" i="56"/>
  <c r="C49" i="54"/>
  <c r="G45" i="57"/>
  <c r="G48" i="57" s="1"/>
  <c r="G22" i="57"/>
  <c r="G37" i="57" s="1"/>
  <c r="G27" i="57"/>
  <c r="G26" i="57"/>
  <c r="H45" i="57"/>
  <c r="H48" i="57" s="1"/>
  <c r="H22" i="57"/>
  <c r="H26" i="57"/>
  <c r="H37" i="56"/>
  <c r="H38" i="56" s="1"/>
  <c r="H40" i="56" s="1"/>
  <c r="G38" i="56"/>
  <c r="G40" i="56" s="1"/>
  <c r="G41" i="56" s="1"/>
  <c r="G42" i="56" s="1"/>
  <c r="H27" i="56"/>
  <c r="I27" i="56"/>
  <c r="H37" i="54"/>
  <c r="H38" i="54" s="1"/>
  <c r="H40" i="54" s="1"/>
  <c r="G38" i="54"/>
  <c r="G40" i="54" s="1"/>
  <c r="G41" i="54" s="1"/>
  <c r="G42" i="54" s="1"/>
  <c r="I27" i="54"/>
  <c r="G25" i="25"/>
  <c r="G52" i="25"/>
  <c r="H17" i="25"/>
  <c r="H52" i="25" s="1"/>
  <c r="G46" i="25"/>
  <c r="G53" i="25" s="1"/>
  <c r="F54" i="25"/>
  <c r="G23" i="47"/>
  <c r="H46" i="25"/>
  <c r="H53" i="25" s="1"/>
  <c r="I48" i="57" l="1"/>
  <c r="G24" i="47"/>
  <c r="C49" i="57"/>
  <c r="I26" i="57"/>
  <c r="H37" i="57"/>
  <c r="H38" i="57" s="1"/>
  <c r="H40" i="57" s="1"/>
  <c r="G38" i="57"/>
  <c r="G40" i="57" s="1"/>
  <c r="G41" i="57" s="1"/>
  <c r="G42" i="57" s="1"/>
  <c r="H27" i="57"/>
  <c r="I27" i="57"/>
  <c r="H41" i="56"/>
  <c r="H42" i="56" s="1"/>
  <c r="H41" i="54"/>
  <c r="H42" i="54" s="1"/>
  <c r="H25" i="25"/>
  <c r="I25" i="25" s="1"/>
  <c r="G54" i="25"/>
  <c r="H23" i="47"/>
  <c r="H24" i="47" s="1"/>
  <c r="H54" i="25"/>
  <c r="H41" i="57" l="1"/>
  <c r="H42" i="57" s="1"/>
  <c r="C55" i="25"/>
  <c r="E36" i="25"/>
  <c r="F18" i="25" l="1"/>
  <c r="F19" i="25" s="1"/>
  <c r="F20" i="25" s="1"/>
  <c r="F21" i="25" s="1"/>
  <c r="E47" i="25"/>
  <c r="E48" i="25" s="1"/>
  <c r="E38" i="25"/>
  <c r="E40" i="25" s="1"/>
  <c r="F47" i="25"/>
  <c r="G18" i="25"/>
  <c r="G19" i="25" s="1"/>
  <c r="G36" i="25"/>
  <c r="H18" i="25" s="1"/>
  <c r="F22" i="25" l="1"/>
  <c r="F37" i="25" s="1"/>
  <c r="H19" i="25"/>
  <c r="H20" i="25" s="1"/>
  <c r="H21" i="25" s="1"/>
  <c r="H22" i="25" s="1"/>
  <c r="G47" i="25"/>
  <c r="F45" i="25"/>
  <c r="F48" i="25" s="1"/>
  <c r="F27" i="25"/>
  <c r="G20" i="25"/>
  <c r="G21" i="25" s="1"/>
  <c r="G22" i="25" s="1"/>
  <c r="H36" i="25"/>
  <c r="H47" i="25" s="1"/>
  <c r="G37" i="25" l="1"/>
  <c r="H37" i="25" s="1"/>
  <c r="F38" i="25"/>
  <c r="F40" i="25" s="1"/>
  <c r="F41" i="25" s="1"/>
  <c r="F42" i="25" s="1"/>
  <c r="G45" i="25"/>
  <c r="G48" i="25" s="1"/>
  <c r="I48" i="25" s="1"/>
  <c r="G26" i="25"/>
  <c r="G27" i="25"/>
  <c r="H45" i="25"/>
  <c r="H48" i="25" s="1"/>
  <c r="C49" i="25" s="1"/>
  <c r="H26" i="25"/>
  <c r="I26" i="25" l="1"/>
  <c r="H27" i="25"/>
  <c r="I27" i="25" s="1"/>
  <c r="G38" i="25"/>
  <c r="G40" i="25" s="1"/>
  <c r="G41" i="25" s="1"/>
  <c r="G42" i="25" s="1"/>
  <c r="H38" i="25" l="1"/>
  <c r="H40" i="25" s="1"/>
  <c r="H41" i="25" s="1"/>
  <c r="H42"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Martínez Abascal , Eduardo</author>
  </authors>
  <commentList>
    <comment ref="B18" authorId="0" shapeId="0" xr:uid="{EFE7FDF2-8D20-4A2F-BF28-7B505ACAC321}">
      <text>
        <r>
          <rPr>
            <b/>
            <sz val="9"/>
            <color indexed="81"/>
            <rFont val="Tahoma"/>
            <family val="2"/>
          </rPr>
          <t>Martínez Abascal , Eduardo:</t>
        </r>
        <r>
          <rPr>
            <sz val="9"/>
            <color indexed="81"/>
            <rFont val="Tahoma"/>
            <family val="2"/>
          </rPr>
          <t xml:space="preserve">
Interest rate x total debt of previous year</t>
        </r>
      </text>
    </comment>
    <comment ref="C20" authorId="0" shapeId="0" xr:uid="{92071AA2-0E1A-4075-BBA4-11B681D14ECB}">
      <text>
        <r>
          <rPr>
            <b/>
            <sz val="9"/>
            <color indexed="81"/>
            <rFont val="Tahoma"/>
            <family val="2"/>
          </rPr>
          <t>Martínez Abascal , Eduardo:</t>
        </r>
        <r>
          <rPr>
            <sz val="9"/>
            <color indexed="81"/>
            <rFont val="Tahoma"/>
            <family val="2"/>
          </rPr>
          <t xml:space="preserve">
Tax rate</t>
        </r>
      </text>
    </comment>
    <comment ref="C22" authorId="0" shapeId="0" xr:uid="{A6A3A68D-0728-4A5A-9EEA-DA03BCCBA2EC}">
      <text>
        <r>
          <rPr>
            <b/>
            <sz val="9"/>
            <color indexed="81"/>
            <rFont val="Tahoma"/>
            <family val="2"/>
          </rPr>
          <t>Martínez Abascal , Eduardo:</t>
        </r>
        <r>
          <rPr>
            <sz val="9"/>
            <color indexed="81"/>
            <rFont val="Tahoma"/>
            <family val="2"/>
          </rPr>
          <t xml:space="preserve">
Percentage of profit paid as dividends. Assume they are paid at the end of each year.</t>
        </r>
      </text>
    </comment>
    <comment ref="B27" authorId="0" shapeId="0" xr:uid="{0E362FEC-5FCC-4007-AD11-1B98E475A094}">
      <text>
        <r>
          <rPr>
            <b/>
            <sz val="9"/>
            <color indexed="81"/>
            <rFont val="Tahoma"/>
            <family val="2"/>
          </rPr>
          <t>Martínez Abascal , Eduardo:</t>
        </r>
        <r>
          <rPr>
            <sz val="9"/>
            <color indexed="81"/>
            <rFont val="Tahoma"/>
            <family val="2"/>
          </rPr>
          <t xml:space="preserve">
Net income of this year / equity of previous year</t>
        </r>
      </text>
    </comment>
    <comment ref="C30" authorId="0" shapeId="0" xr:uid="{08B8C950-CD9D-4412-8C5E-B7726DEB3344}">
      <text>
        <r>
          <rPr>
            <b/>
            <sz val="9"/>
            <color indexed="81"/>
            <rFont val="Tahoma"/>
            <family val="2"/>
          </rPr>
          <t>Martínez Abascal , Eduardo:</t>
        </r>
        <r>
          <rPr>
            <sz val="9"/>
            <color indexed="81"/>
            <rFont val="Tahoma"/>
            <family val="2"/>
          </rPr>
          <t xml:space="preserve">
NFO = 20% of Sales. In year 3 we write 0 because we assume that we sell the NFO.</t>
        </r>
      </text>
    </comment>
    <comment ref="H30" authorId="0" shapeId="0" xr:uid="{085AC401-E6D2-4171-AB81-9A01890513A4}">
      <text>
        <r>
          <rPr>
            <b/>
            <sz val="9"/>
            <color indexed="81"/>
            <rFont val="Tahoma"/>
            <family val="2"/>
          </rPr>
          <t>Martínez Abascal , Eduardo:</t>
        </r>
        <r>
          <rPr>
            <sz val="9"/>
            <color indexed="81"/>
            <rFont val="Tahoma"/>
            <family val="2"/>
          </rPr>
          <t xml:space="preserve">
In year 3 we write 0. We assume they are sold at book value.</t>
        </r>
      </text>
    </comment>
    <comment ref="C31" authorId="0" shapeId="0" xr:uid="{F4956AC0-6CB2-431D-9612-77FA4C8DAF2C}">
      <text>
        <r>
          <rPr>
            <b/>
            <sz val="9"/>
            <color indexed="81"/>
            <rFont val="Tahoma"/>
            <family val="2"/>
          </rPr>
          <t>Martínez Abascal , Eduardo:</t>
        </r>
        <r>
          <rPr>
            <sz val="9"/>
            <color indexed="81"/>
            <rFont val="Tahoma"/>
            <family val="2"/>
          </rPr>
          <t xml:space="preserve">
Capex required, if any
</t>
        </r>
      </text>
    </comment>
    <comment ref="E31" authorId="0" shapeId="0" xr:uid="{739761DE-B01A-4234-8BE2-7927C08E93CC}">
      <text>
        <r>
          <rPr>
            <b/>
            <sz val="9"/>
            <color indexed="81"/>
            <rFont val="Tahoma"/>
            <family val="2"/>
          </rPr>
          <t>Martínez Abascal , Eduardo:</t>
        </r>
        <r>
          <rPr>
            <sz val="9"/>
            <color indexed="81"/>
            <rFont val="Tahoma"/>
            <family val="2"/>
          </rPr>
          <t xml:space="preserve">
FA decrease with depreciation and increases with capex. In year 3 we write 0. We assume they are sold at book value.</t>
        </r>
      </text>
    </comment>
    <comment ref="H31" authorId="0" shapeId="0" xr:uid="{0F2302C6-4C89-46CD-92C5-734485A00735}">
      <text>
        <r>
          <rPr>
            <b/>
            <sz val="9"/>
            <color indexed="81"/>
            <rFont val="Tahoma"/>
            <family val="2"/>
          </rPr>
          <t>Martínez Abascal , Eduardo:</t>
        </r>
        <r>
          <rPr>
            <sz val="9"/>
            <color indexed="81"/>
            <rFont val="Tahoma"/>
            <family val="2"/>
          </rPr>
          <t xml:space="preserve">
In year 3 we write 0. We assume they are sold at book value.</t>
        </r>
      </text>
    </comment>
    <comment ref="C34" authorId="0" shapeId="0" xr:uid="{6C970152-1A3D-4E50-9A42-3A28DC446575}">
      <text>
        <r>
          <rPr>
            <b/>
            <sz val="9"/>
            <color indexed="81"/>
            <rFont val="Tahoma"/>
            <family val="2"/>
          </rPr>
          <t xml:space="preserve">Martínez Abascal , Eduardo:
</t>
        </r>
        <r>
          <rPr>
            <sz val="9"/>
            <color indexed="81"/>
            <rFont val="Tahoma"/>
            <family val="2"/>
          </rPr>
          <t>Line of credit (short term debt). Assumption: % of NFO financed by the line of credit.
For case 1 (no debt financing) write 0. For case 3, write 80%</t>
        </r>
      </text>
    </comment>
    <comment ref="C35" authorId="0" shapeId="0" xr:uid="{0A0DA7E6-0708-46AE-A574-6E9D356A8134}">
      <text>
        <r>
          <rPr>
            <b/>
            <sz val="9"/>
            <color indexed="81"/>
            <rFont val="Tahoma"/>
            <family val="2"/>
          </rPr>
          <t>Martínez Abascal , Eduardo:</t>
        </r>
        <r>
          <rPr>
            <sz val="9"/>
            <color indexed="81"/>
            <rFont val="Tahoma"/>
            <family val="2"/>
          </rPr>
          <t xml:space="preserve">
Years of amortization of the loan, if any.
If it is a "bullet" loan (paid fully at the end), write here 10,000 years.</t>
        </r>
      </text>
    </comment>
    <comment ref="E35" authorId="0" shapeId="0" xr:uid="{CC6BB89E-6D12-4454-891C-071E7DBF1AA4}">
      <text>
        <r>
          <rPr>
            <b/>
            <sz val="9"/>
            <color indexed="81"/>
            <rFont val="Tahoma"/>
            <family val="2"/>
          </rPr>
          <t>Martínez Abascal , Eduardo:</t>
        </r>
        <r>
          <rPr>
            <sz val="9"/>
            <color indexed="81"/>
            <rFont val="Tahoma"/>
            <family val="2"/>
          </rPr>
          <t xml:space="preserve">
Loan or Long term debt if any. 
In case 1 write 0, in case 3, write 180.
Following years: Debt- repayments of debt. </t>
        </r>
      </text>
    </comment>
    <comment ref="H35" authorId="0" shapeId="0" xr:uid="{6044370F-E3DF-4127-81E0-1A65A936C3EE}">
      <text>
        <r>
          <rPr>
            <b/>
            <sz val="9"/>
            <color indexed="81"/>
            <rFont val="Tahoma"/>
            <charset val="1"/>
          </rPr>
          <t>Martínez Abascal , Eduardo:</t>
        </r>
        <r>
          <rPr>
            <sz val="9"/>
            <color indexed="81"/>
            <rFont val="Tahoma"/>
            <charset val="1"/>
          </rPr>
          <t xml:space="preserve">
We assume the loan totally paid at the end of year 3.</t>
        </r>
      </text>
    </comment>
    <comment ref="D40" authorId="0" shapeId="0" xr:uid="{EA2E5147-27C9-44B8-9F47-FB089BA6DD90}">
      <text>
        <r>
          <rPr>
            <b/>
            <sz val="9"/>
            <color indexed="81"/>
            <rFont val="Tahoma"/>
            <family val="2"/>
          </rPr>
          <t>Martínez Abascal , Eduardo:</t>
        </r>
        <r>
          <rPr>
            <sz val="9"/>
            <color indexed="81"/>
            <rFont val="Tahoma"/>
            <family val="2"/>
          </rPr>
          <t xml:space="preserve">
Cash on the balance sheet = Total financing - Net assets. This cash is available for shareholders.</t>
        </r>
      </text>
    </comment>
    <comment ref="H40" authorId="0" shapeId="0" xr:uid="{EAC4FCD9-A383-4F10-AC9C-77BDD0F5777F}">
      <text>
        <r>
          <rPr>
            <b/>
            <sz val="9"/>
            <color indexed="81"/>
            <rFont val="Tahoma"/>
            <family val="2"/>
          </rPr>
          <t>Martínez Abascal , Eduardo:</t>
        </r>
        <r>
          <rPr>
            <sz val="9"/>
            <color indexed="81"/>
            <rFont val="Tahoma"/>
            <family val="2"/>
          </rPr>
          <t xml:space="preserve">
Note that when you sell the NA at book value and you pay the debt back, the cash you have coincides with the equity. 
If you sell the NA at a higher or lower price, equity ≠cash, because the tax effect on capital gains or losses. </t>
        </r>
      </text>
    </comment>
    <comment ref="D41" authorId="0" shapeId="0" xr:uid="{0CB52CBA-F640-4402-B575-86833E647989}">
      <text>
        <r>
          <rPr>
            <b/>
            <sz val="9"/>
            <color indexed="81"/>
            <rFont val="Tahoma"/>
            <family val="2"/>
          </rPr>
          <t>Martínez Abascal , Eduardo:</t>
        </r>
        <r>
          <rPr>
            <sz val="9"/>
            <color indexed="81"/>
            <rFont val="Tahoma"/>
            <family val="2"/>
          </rPr>
          <t xml:space="preserve">
This, together with the dividends paid, is the annual CF for the shareholder.</t>
        </r>
      </text>
    </comment>
    <comment ref="D42" authorId="0" shapeId="0" xr:uid="{4A887365-3792-423D-98CE-FF7AF4457C9B}">
      <text>
        <r>
          <rPr>
            <b/>
            <sz val="9"/>
            <color indexed="81"/>
            <rFont val="Tahoma"/>
            <family val="2"/>
          </rPr>
          <t>Martínez Abascal , Eduardo:</t>
        </r>
        <r>
          <rPr>
            <sz val="9"/>
            <color indexed="81"/>
            <rFont val="Tahoma"/>
            <family val="2"/>
          </rPr>
          <t xml:space="preserve">
This CF must be exactly the same as the one calculated in lines 48.</t>
        </r>
      </text>
    </comment>
    <comment ref="B48" authorId="0" shapeId="0" xr:uid="{0DC2BAD4-C2BC-4BE3-8576-75348C55257E}">
      <text>
        <r>
          <rPr>
            <b/>
            <sz val="9"/>
            <color indexed="81"/>
            <rFont val="Tahoma"/>
            <family val="2"/>
          </rPr>
          <t>Martínez Abascal , Eduardo:</t>
        </r>
        <r>
          <rPr>
            <sz val="9"/>
            <color indexed="81"/>
            <rFont val="Tahoma"/>
            <family val="2"/>
          </rPr>
          <t xml:space="preserve">
Equity CF ECF or CF for the shareholder   This is what the shareholder takes home, after taxes and debt have been paid. 
Calculation
a)  Annual increase in cash on the balance sheet + dividends paid. 
b) net income − change in NA + Change in Debt. 
If o Debt, it coincides with FCF after tax.</t>
        </r>
      </text>
    </comment>
    <comment ref="B49" authorId="0" shapeId="0" xr:uid="{9BC478F4-AFBA-4409-BA3C-21B53605268A}">
      <text>
        <r>
          <rPr>
            <b/>
            <sz val="9"/>
            <color indexed="81"/>
            <rFont val="Tahoma"/>
            <family val="2"/>
          </rPr>
          <t>Martínez Abascal , Eduardo:</t>
        </r>
        <r>
          <rPr>
            <sz val="9"/>
            <color indexed="81"/>
            <rFont val="Tahoma"/>
            <family val="2"/>
          </rPr>
          <t xml:space="preserve">
This is the return obtained by the shareholder to his equity invested.
It comes from the return generated by the assets and the one contributed by cheap financing. 
</t>
        </r>
      </text>
    </comment>
    <comment ref="B54" authorId="0" shapeId="0" xr:uid="{C2966679-FA45-4BC6-9190-597EF4E55D07}">
      <text>
        <r>
          <rPr>
            <b/>
            <sz val="9"/>
            <color indexed="81"/>
            <rFont val="Tahoma"/>
            <family val="2"/>
          </rPr>
          <t xml:space="preserve">Martínez Abascal , Eduardo:
</t>
        </r>
        <r>
          <rPr>
            <sz val="9"/>
            <color indexed="81"/>
            <rFont val="Tahoma"/>
            <family val="2"/>
          </rPr>
          <t xml:space="preserve">FCF or CF produced by the assets: EBIT (1-t) + Change in NA. This is the CF that the asset would produced, assuming there is no debt financing. 
The FCF = ECF when there is no debt in the balance sheet. </t>
        </r>
      </text>
    </comment>
    <comment ref="D64" authorId="0" shapeId="0" xr:uid="{5ED30546-5218-4506-87CB-B07DA5417EA5}">
      <text>
        <r>
          <rPr>
            <b/>
            <sz val="9"/>
            <color indexed="81"/>
            <rFont val="Tahoma"/>
            <family val="2"/>
          </rPr>
          <t>Martínez Abascal , Eduardo:</t>
        </r>
        <r>
          <rPr>
            <sz val="9"/>
            <color indexed="81"/>
            <rFont val="Tahoma"/>
            <family val="2"/>
          </rPr>
          <t xml:space="preserve">
Change Price in the P&amp;L and look at the IRR shareholder. Keep the other assumption unchanged. 
DO THE SAME for the other risk variables.</t>
        </r>
      </text>
    </comment>
    <comment ref="F64" authorId="0" shapeId="0" xr:uid="{4B89A162-EAD8-4291-B1ED-3CA17780A323}">
      <text>
        <r>
          <rPr>
            <b/>
            <sz val="9"/>
            <color indexed="81"/>
            <rFont val="Tahoma"/>
            <family val="2"/>
          </rPr>
          <t>Martínez Abascal , Eduardo:</t>
        </r>
        <r>
          <rPr>
            <sz val="9"/>
            <color indexed="81"/>
            <rFont val="Tahoma"/>
            <family val="2"/>
          </rPr>
          <t xml:space="preserve">
Change in the IRR from the best to the worst scenarios. The bigger the range, the bigger the risk.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Martínez Abascal , Eduardo</author>
  </authors>
  <commentList>
    <comment ref="F8" authorId="0" shapeId="0" xr:uid="{38877D8A-5297-45E2-8D7E-69B9CD582117}">
      <text>
        <r>
          <rPr>
            <b/>
            <sz val="9"/>
            <color indexed="81"/>
            <rFont val="Tahoma"/>
            <family val="2"/>
          </rPr>
          <t>Martínez Abascal , Eduardo:</t>
        </r>
        <r>
          <rPr>
            <sz val="9"/>
            <color indexed="81"/>
            <rFont val="Tahoma"/>
            <family val="2"/>
          </rPr>
          <t xml:space="preserve">
Interest rate of 5% x total debt of previous year.</t>
        </r>
      </text>
    </comment>
    <comment ref="J8" authorId="0" shapeId="0" xr:uid="{98145249-221C-4D29-9E89-A51A818BF54D}">
      <text>
        <r>
          <rPr>
            <b/>
            <sz val="9"/>
            <color indexed="81"/>
            <rFont val="Tahoma"/>
            <family val="2"/>
          </rPr>
          <t>Martínez Abascal , Eduardo:</t>
        </r>
        <r>
          <rPr>
            <sz val="9"/>
            <color indexed="81"/>
            <rFont val="Tahoma"/>
            <family val="2"/>
          </rPr>
          <t xml:space="preserve">
Interest rate of 5% x total debt of the year (cellF18). In this alternative we assume we pay the same financial expenses the 3 years </t>
        </r>
      </text>
    </comment>
    <comment ref="H14" authorId="0" shapeId="0" xr:uid="{E3E38B85-9311-4622-94A9-047C2D71EE19}">
      <text>
        <r>
          <rPr>
            <b/>
            <sz val="9"/>
            <color indexed="81"/>
            <rFont val="Tahoma"/>
            <family val="2"/>
          </rPr>
          <t>Martínez Abascal , Eduardo:</t>
        </r>
        <r>
          <rPr>
            <sz val="9"/>
            <color indexed="81"/>
            <rFont val="Tahoma"/>
            <family val="2"/>
          </rPr>
          <t xml:space="preserve">
In year 3 we write 0. We assume they are sold at book value.</t>
        </r>
      </text>
    </comment>
    <comment ref="H15" authorId="0" shapeId="0" xr:uid="{44167332-46CD-4FC0-AEEE-1FE1FF6F47DE}">
      <text>
        <r>
          <rPr>
            <b/>
            <sz val="9"/>
            <color indexed="81"/>
            <rFont val="Tahoma"/>
            <family val="2"/>
          </rPr>
          <t>Martínez Abascal , Eduardo:</t>
        </r>
        <r>
          <rPr>
            <sz val="9"/>
            <color indexed="81"/>
            <rFont val="Tahoma"/>
            <family val="2"/>
          </rPr>
          <t xml:space="preserve">
In year 3 we write 0. We assume they are sold at book value.</t>
        </r>
      </text>
    </comment>
    <comment ref="C18" authorId="0" shapeId="0" xr:uid="{366D4927-D869-4603-B6D7-7D3F39C5BF62}">
      <text>
        <r>
          <rPr>
            <b/>
            <sz val="9"/>
            <color indexed="81"/>
            <rFont val="Tahoma"/>
            <family val="2"/>
          </rPr>
          <t>Martínez Abascal , Eduardo:</t>
        </r>
        <r>
          <rPr>
            <sz val="9"/>
            <color indexed="81"/>
            <rFont val="Tahoma"/>
            <family val="2"/>
          </rPr>
          <t xml:space="preserve">
Line of credit (short term debt). Assumption: % of NFO financed by the line of credit.</t>
        </r>
      </text>
    </comment>
    <comment ref="C19" authorId="0" shapeId="0" xr:uid="{6094FF13-8D0C-4238-9179-8AB1230326A6}">
      <text>
        <r>
          <rPr>
            <b/>
            <sz val="9"/>
            <color indexed="81"/>
            <rFont val="Tahoma"/>
            <family val="2"/>
          </rPr>
          <t>Martínez Abascal , Eduardo:</t>
        </r>
        <r>
          <rPr>
            <sz val="9"/>
            <color indexed="81"/>
            <rFont val="Tahoma"/>
            <family val="2"/>
          </rPr>
          <t xml:space="preserve">
Years of amortization of the loan, if any.
If it is a "bullet" loan (paid fully at the end), write here 10,000 years.</t>
        </r>
      </text>
    </comment>
    <comment ref="H19" authorId="0" shapeId="0" xr:uid="{D6F84244-B0B1-4179-B74E-3DAC857C8246}">
      <text>
        <r>
          <rPr>
            <b/>
            <sz val="9"/>
            <color indexed="81"/>
            <rFont val="Tahoma"/>
            <charset val="1"/>
          </rPr>
          <t>Martínez Abascal , Eduardo:</t>
        </r>
        <r>
          <rPr>
            <sz val="9"/>
            <color indexed="81"/>
            <rFont val="Tahoma"/>
            <charset val="1"/>
          </rPr>
          <t xml:space="preserve">
We assume the loan totally paid at the end of year 3.</t>
        </r>
      </text>
    </comment>
    <comment ref="E21" authorId="0" shapeId="0" xr:uid="{A81AAE90-0112-40F6-A0E5-1AEC5B4F6A4E}">
      <text>
        <r>
          <rPr>
            <b/>
            <sz val="9"/>
            <color indexed="81"/>
            <rFont val="Tahoma"/>
            <family val="2"/>
          </rPr>
          <t>Martínez Abascal , Eduardo:</t>
        </r>
        <r>
          <rPr>
            <sz val="9"/>
            <color indexed="81"/>
            <rFont val="Tahoma"/>
            <family val="2"/>
          </rPr>
          <t xml:space="preserve">
Equity that we need to contribute will be the difference NA - Debt</t>
        </r>
      </text>
    </comment>
    <comment ref="B35" authorId="0" shapeId="0" xr:uid="{DCC5C0C5-EDB0-481F-85FF-DFABD0B8E40E}">
      <text>
        <r>
          <rPr>
            <b/>
            <sz val="9"/>
            <color indexed="81"/>
            <rFont val="Tahoma"/>
            <family val="2"/>
          </rPr>
          <t>Martínez Abascal , Eduardo:</t>
        </r>
        <r>
          <rPr>
            <sz val="9"/>
            <color indexed="81"/>
            <rFont val="Tahoma"/>
            <family val="2"/>
          </rPr>
          <t xml:space="preserve">
We don't have FA, only NFO. Do the calculation using line 14.
</t>
        </r>
      </text>
    </comment>
    <comment ref="B36" authorId="0" shapeId="0" xr:uid="{4285693C-09F0-4492-8480-26E28958EC52}">
      <text>
        <r>
          <rPr>
            <b/>
            <sz val="9"/>
            <color indexed="81"/>
            <rFont val="Tahoma"/>
            <family val="2"/>
          </rPr>
          <t>Martínez Abascal , Eduardo:</t>
        </r>
        <r>
          <rPr>
            <sz val="9"/>
            <color indexed="81"/>
            <rFont val="Tahoma"/>
            <family val="2"/>
          </rPr>
          <t xml:space="preserve">
We don't have Loan, only credit line Do the calculation using line 18.</t>
        </r>
      </text>
    </comment>
    <comment ref="B37" authorId="0" shapeId="0" xr:uid="{FC0D525B-F5EE-4E2A-A262-CBC3259956AD}">
      <text>
        <r>
          <rPr>
            <b/>
            <sz val="9"/>
            <color indexed="81"/>
            <rFont val="Tahoma"/>
            <family val="2"/>
          </rPr>
          <t>Martínez Abascal , Eduardo:</t>
        </r>
        <r>
          <rPr>
            <sz val="9"/>
            <color indexed="81"/>
            <rFont val="Tahoma"/>
            <family val="2"/>
          </rPr>
          <t xml:space="preserve">
Cell J11.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Martínez Abascal , Eduardo</author>
  </authors>
  <commentList>
    <comment ref="B18" authorId="0" shapeId="0" xr:uid="{70E97993-56A9-48F8-B86E-C2B56D795079}">
      <text>
        <r>
          <rPr>
            <b/>
            <sz val="9"/>
            <color indexed="81"/>
            <rFont val="Tahoma"/>
            <family val="2"/>
          </rPr>
          <t>Martínez Abascal , Eduardo:</t>
        </r>
        <r>
          <rPr>
            <sz val="9"/>
            <color indexed="81"/>
            <rFont val="Tahoma"/>
            <family val="2"/>
          </rPr>
          <t xml:space="preserve">
Interest rate x total debt of previous year</t>
        </r>
      </text>
    </comment>
    <comment ref="C20" authorId="0" shapeId="0" xr:uid="{AE677AA8-7348-4014-A412-76A2F5F6DE61}">
      <text>
        <r>
          <rPr>
            <b/>
            <sz val="9"/>
            <color indexed="81"/>
            <rFont val="Tahoma"/>
            <family val="2"/>
          </rPr>
          <t>Martínez Abascal , Eduardo:</t>
        </r>
        <r>
          <rPr>
            <sz val="9"/>
            <color indexed="81"/>
            <rFont val="Tahoma"/>
            <family val="2"/>
          </rPr>
          <t xml:space="preserve">
Tax rate</t>
        </r>
      </text>
    </comment>
    <comment ref="C22" authorId="0" shapeId="0" xr:uid="{E963594D-DBA8-4DD7-9C1E-455538153C4E}">
      <text>
        <r>
          <rPr>
            <b/>
            <sz val="9"/>
            <color indexed="81"/>
            <rFont val="Tahoma"/>
            <family val="2"/>
          </rPr>
          <t>Martínez Abascal , Eduardo:</t>
        </r>
        <r>
          <rPr>
            <sz val="9"/>
            <color indexed="81"/>
            <rFont val="Tahoma"/>
            <family val="2"/>
          </rPr>
          <t xml:space="preserve">
Percentage of profit paid as dividends. Assume they are paid at the end of each year.</t>
        </r>
      </text>
    </comment>
    <comment ref="B27" authorId="0" shapeId="0" xr:uid="{3B907886-3541-4A73-A931-7E6678A4EA99}">
      <text>
        <r>
          <rPr>
            <b/>
            <sz val="9"/>
            <color indexed="81"/>
            <rFont val="Tahoma"/>
            <family val="2"/>
          </rPr>
          <t>Martínez Abascal , Eduardo:</t>
        </r>
        <r>
          <rPr>
            <sz val="9"/>
            <color indexed="81"/>
            <rFont val="Tahoma"/>
            <family val="2"/>
          </rPr>
          <t xml:space="preserve">
Net income of this year / equity of previous year</t>
        </r>
      </text>
    </comment>
    <comment ref="C30" authorId="0" shapeId="0" xr:uid="{13FF6481-0E12-4EAA-9262-2A954E34582F}">
      <text>
        <r>
          <rPr>
            <b/>
            <sz val="9"/>
            <color indexed="81"/>
            <rFont val="Tahoma"/>
            <family val="2"/>
          </rPr>
          <t>Martínez Abascal , Eduardo:</t>
        </r>
        <r>
          <rPr>
            <sz val="9"/>
            <color indexed="81"/>
            <rFont val="Tahoma"/>
            <family val="2"/>
          </rPr>
          <t xml:space="preserve">
NFO = 20% of Sales. In year 3 we write 0 because we assume that we sell the NFO.</t>
        </r>
      </text>
    </comment>
    <comment ref="H30" authorId="0" shapeId="0" xr:uid="{A1A59363-EC75-4958-AB4A-B18A0538106C}">
      <text>
        <r>
          <rPr>
            <b/>
            <sz val="9"/>
            <color indexed="81"/>
            <rFont val="Tahoma"/>
            <family val="2"/>
          </rPr>
          <t>Martínez Abascal , Eduardo:</t>
        </r>
        <r>
          <rPr>
            <sz val="9"/>
            <color indexed="81"/>
            <rFont val="Tahoma"/>
            <family val="2"/>
          </rPr>
          <t xml:space="preserve">
In year 3 we write 0. We assume they are sold at book value.</t>
        </r>
      </text>
    </comment>
    <comment ref="C31" authorId="0" shapeId="0" xr:uid="{C6BEE402-4F6E-4777-BF24-FBC7D1C5CA2C}">
      <text>
        <r>
          <rPr>
            <b/>
            <sz val="9"/>
            <color indexed="81"/>
            <rFont val="Tahoma"/>
            <family val="2"/>
          </rPr>
          <t>Martínez Abascal , Eduardo:</t>
        </r>
        <r>
          <rPr>
            <sz val="9"/>
            <color indexed="81"/>
            <rFont val="Tahoma"/>
            <family val="2"/>
          </rPr>
          <t xml:space="preserve">
Capex required, if any
</t>
        </r>
      </text>
    </comment>
    <comment ref="E31" authorId="0" shapeId="0" xr:uid="{C86DC358-5810-4300-8BD1-EEF2EBED0E90}">
      <text>
        <r>
          <rPr>
            <b/>
            <sz val="9"/>
            <color indexed="81"/>
            <rFont val="Tahoma"/>
            <family val="2"/>
          </rPr>
          <t>Martínez Abascal , Eduardo:</t>
        </r>
        <r>
          <rPr>
            <sz val="9"/>
            <color indexed="81"/>
            <rFont val="Tahoma"/>
            <family val="2"/>
          </rPr>
          <t xml:space="preserve">
FA decrease with depreciation and increases with capex. In year 3 we write 0. We assume they are sold at book value.</t>
        </r>
      </text>
    </comment>
    <comment ref="H31" authorId="0" shapeId="0" xr:uid="{64FD5FC6-AABF-4913-9FDF-1A49959B0B63}">
      <text>
        <r>
          <rPr>
            <b/>
            <sz val="9"/>
            <color indexed="81"/>
            <rFont val="Tahoma"/>
            <family val="2"/>
          </rPr>
          <t>Martínez Abascal , Eduardo:</t>
        </r>
        <r>
          <rPr>
            <sz val="9"/>
            <color indexed="81"/>
            <rFont val="Tahoma"/>
            <family val="2"/>
          </rPr>
          <t xml:space="preserve">
In year 3 we write 0. We assume they are sold at book value.</t>
        </r>
      </text>
    </comment>
    <comment ref="C34" authorId="0" shapeId="0" xr:uid="{5136C08F-34DA-4B00-BA84-4C64075BB2C9}">
      <text>
        <r>
          <rPr>
            <b/>
            <sz val="9"/>
            <color indexed="81"/>
            <rFont val="Tahoma"/>
            <family val="2"/>
          </rPr>
          <t xml:space="preserve">Martínez Abascal , Eduardo:
</t>
        </r>
        <r>
          <rPr>
            <sz val="9"/>
            <color indexed="81"/>
            <rFont val="Tahoma"/>
            <family val="2"/>
          </rPr>
          <t>Line of credit (short term debt). Assumption: % of NFO financed by the line of credit.
For case 1 (no debt financing) write 0. For case 3, write 80%</t>
        </r>
      </text>
    </comment>
    <comment ref="C35" authorId="0" shapeId="0" xr:uid="{B4A5418C-4765-4070-8A86-2D3A930A5F4D}">
      <text>
        <r>
          <rPr>
            <b/>
            <sz val="9"/>
            <color indexed="81"/>
            <rFont val="Tahoma"/>
            <family val="2"/>
          </rPr>
          <t>Martínez Abascal , Eduardo:</t>
        </r>
        <r>
          <rPr>
            <sz val="9"/>
            <color indexed="81"/>
            <rFont val="Tahoma"/>
            <family val="2"/>
          </rPr>
          <t xml:space="preserve">
Years of amortization of the loan, if any.
If it is a "bullet" loan (paid fully at the end), write here 10,000 years.</t>
        </r>
      </text>
    </comment>
    <comment ref="E35" authorId="0" shapeId="0" xr:uid="{9E67AF12-20BB-43C0-907E-D0E50907818A}">
      <text>
        <r>
          <rPr>
            <b/>
            <sz val="9"/>
            <color indexed="81"/>
            <rFont val="Tahoma"/>
            <family val="2"/>
          </rPr>
          <t>Martínez Abascal , Eduardo:</t>
        </r>
        <r>
          <rPr>
            <sz val="9"/>
            <color indexed="81"/>
            <rFont val="Tahoma"/>
            <family val="2"/>
          </rPr>
          <t xml:space="preserve">
Loan or Long term debt if any. 
In case 1 write 0, in case 3, write 180.
Following years: Debt- repayments of debt. </t>
        </r>
      </text>
    </comment>
    <comment ref="H35" authorId="0" shapeId="0" xr:uid="{78EECCBF-138C-40FD-87A4-B2698EA387D9}">
      <text>
        <r>
          <rPr>
            <b/>
            <sz val="9"/>
            <color indexed="81"/>
            <rFont val="Tahoma"/>
            <charset val="1"/>
          </rPr>
          <t>Martínez Abascal , Eduardo:</t>
        </r>
        <r>
          <rPr>
            <sz val="9"/>
            <color indexed="81"/>
            <rFont val="Tahoma"/>
            <charset val="1"/>
          </rPr>
          <t xml:space="preserve">
We assume the loan totally paid at the end of year 3.</t>
        </r>
      </text>
    </comment>
    <comment ref="D40" authorId="0" shapeId="0" xr:uid="{D16B4CFA-5215-482C-A479-5577EC77FCAF}">
      <text>
        <r>
          <rPr>
            <b/>
            <sz val="9"/>
            <color indexed="81"/>
            <rFont val="Tahoma"/>
            <family val="2"/>
          </rPr>
          <t>Martínez Abascal , Eduardo:</t>
        </r>
        <r>
          <rPr>
            <sz val="9"/>
            <color indexed="81"/>
            <rFont val="Tahoma"/>
            <family val="2"/>
          </rPr>
          <t xml:space="preserve">
Cash on the balance sheet = Total financing - Net assets. This cash is available for shareholders.</t>
        </r>
      </text>
    </comment>
    <comment ref="H40" authorId="0" shapeId="0" xr:uid="{502339AC-8B3B-4E74-8CCB-6EEDEAFBEE97}">
      <text>
        <r>
          <rPr>
            <b/>
            <sz val="9"/>
            <color indexed="81"/>
            <rFont val="Tahoma"/>
            <family val="2"/>
          </rPr>
          <t>Martínez Abascal , Eduardo:</t>
        </r>
        <r>
          <rPr>
            <sz val="9"/>
            <color indexed="81"/>
            <rFont val="Tahoma"/>
            <family val="2"/>
          </rPr>
          <t xml:space="preserve">
Note that when you sell the NA at book value and you pay the debt back, the cash you have coincides with the equity. 
If you sell the NA at a higher or lower price, equity ≠cash, because the tax effect on capital gains or losses. </t>
        </r>
      </text>
    </comment>
    <comment ref="D41" authorId="0" shapeId="0" xr:uid="{86D57974-EBFA-4322-A713-44E8BC575086}">
      <text>
        <r>
          <rPr>
            <b/>
            <sz val="9"/>
            <color indexed="81"/>
            <rFont val="Tahoma"/>
            <family val="2"/>
          </rPr>
          <t>Martínez Abascal , Eduardo:</t>
        </r>
        <r>
          <rPr>
            <sz val="9"/>
            <color indexed="81"/>
            <rFont val="Tahoma"/>
            <family val="2"/>
          </rPr>
          <t xml:space="preserve">
This, together with the dividends paid, is the annual CF for the shareholder.</t>
        </r>
      </text>
    </comment>
    <comment ref="D42" authorId="0" shapeId="0" xr:uid="{F8F44738-7EBF-484D-9D19-072F47FD2107}">
      <text>
        <r>
          <rPr>
            <b/>
            <sz val="9"/>
            <color indexed="81"/>
            <rFont val="Tahoma"/>
            <family val="2"/>
          </rPr>
          <t>Martínez Abascal , Eduardo:</t>
        </r>
        <r>
          <rPr>
            <sz val="9"/>
            <color indexed="81"/>
            <rFont val="Tahoma"/>
            <family val="2"/>
          </rPr>
          <t xml:space="preserve">
This CF must be exactly the same as the one calculated in lines 48.</t>
        </r>
      </text>
    </comment>
    <comment ref="B48" authorId="0" shapeId="0" xr:uid="{51E70010-3880-4A7D-84A8-AEC2DC5A0F3B}">
      <text>
        <r>
          <rPr>
            <b/>
            <sz val="9"/>
            <color indexed="81"/>
            <rFont val="Tahoma"/>
            <family val="2"/>
          </rPr>
          <t>Martínez Abascal , Eduardo:</t>
        </r>
        <r>
          <rPr>
            <sz val="9"/>
            <color indexed="81"/>
            <rFont val="Tahoma"/>
            <family val="2"/>
          </rPr>
          <t xml:space="preserve">
Equity CF ECF or CF for the shareholder   This is what the shareholder takes home, after taxes and debt have been paid. 
Calculation
a)  Annual increase in cash on the balance sheet + dividends paid. 
b) net income − change in NA + Change in Debt. 
If o Debt, it coincides with FCF after tax.</t>
        </r>
      </text>
    </comment>
    <comment ref="B49" authorId="0" shapeId="0" xr:uid="{DDABCDB7-93A8-4C11-A968-0BA59563EFF9}">
      <text>
        <r>
          <rPr>
            <b/>
            <sz val="9"/>
            <color indexed="81"/>
            <rFont val="Tahoma"/>
            <family val="2"/>
          </rPr>
          <t>Martínez Abascal , Eduardo:</t>
        </r>
        <r>
          <rPr>
            <sz val="9"/>
            <color indexed="81"/>
            <rFont val="Tahoma"/>
            <family val="2"/>
          </rPr>
          <t xml:space="preserve">
This is the return obtained by the shareholder to his equity invested.
It comes from the return generated by the assets and the one contributed by cheap financing. 
</t>
        </r>
      </text>
    </comment>
    <comment ref="B54" authorId="0" shapeId="0" xr:uid="{5D42E088-F0FF-49A6-AC00-A5185CD8F67D}">
      <text>
        <r>
          <rPr>
            <b/>
            <sz val="9"/>
            <color indexed="81"/>
            <rFont val="Tahoma"/>
            <family val="2"/>
          </rPr>
          <t xml:space="preserve">Martínez Abascal , Eduardo:
</t>
        </r>
        <r>
          <rPr>
            <sz val="9"/>
            <color indexed="81"/>
            <rFont val="Tahoma"/>
            <family val="2"/>
          </rPr>
          <t xml:space="preserve">FCF or CF produced by the assets: EBIT (1-t) + Change in NA. This is the CF that the asset would produced, assuming there is no debt financing. 
The FCF = ECF when there is no debt in the balance sheet. </t>
        </r>
      </text>
    </comment>
    <comment ref="D64" authorId="0" shapeId="0" xr:uid="{5EECD650-2C29-4268-83C5-6A0E3186DC78}">
      <text>
        <r>
          <rPr>
            <b/>
            <sz val="9"/>
            <color indexed="81"/>
            <rFont val="Tahoma"/>
            <family val="2"/>
          </rPr>
          <t>Martínez Abascal , Eduardo:</t>
        </r>
        <r>
          <rPr>
            <sz val="9"/>
            <color indexed="81"/>
            <rFont val="Tahoma"/>
            <family val="2"/>
          </rPr>
          <t xml:space="preserve">
Change Price in the P&amp;L and look at the IRR shareholder. Keep the other assumption unchanged. 
DO THE SAME for the other risk variables.</t>
        </r>
      </text>
    </comment>
    <comment ref="F64" authorId="0" shapeId="0" xr:uid="{687BF016-3232-41BB-9ECD-F0C228CAB4B6}">
      <text>
        <r>
          <rPr>
            <b/>
            <sz val="9"/>
            <color indexed="81"/>
            <rFont val="Tahoma"/>
            <family val="2"/>
          </rPr>
          <t>Martínez Abascal , Eduardo:</t>
        </r>
        <r>
          <rPr>
            <sz val="9"/>
            <color indexed="81"/>
            <rFont val="Tahoma"/>
            <family val="2"/>
          </rPr>
          <t xml:space="preserve">
Change in the IRR from the best to the worst scenarios. The bigger the range, the bigger the risk.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Martínez Abascal , Eduardo</author>
  </authors>
  <commentList>
    <comment ref="B18" authorId="0" shapeId="0" xr:uid="{DC627210-ECF6-48CD-B14D-1EE6A182B4A9}">
      <text>
        <r>
          <rPr>
            <b/>
            <sz val="9"/>
            <color indexed="81"/>
            <rFont val="Tahoma"/>
            <family val="2"/>
          </rPr>
          <t>Martínez Abascal , Eduardo:</t>
        </r>
        <r>
          <rPr>
            <sz val="9"/>
            <color indexed="81"/>
            <rFont val="Tahoma"/>
            <family val="2"/>
          </rPr>
          <t xml:space="preserve">
Interest rate x total debt of previous year</t>
        </r>
      </text>
    </comment>
    <comment ref="C20" authorId="0" shapeId="0" xr:uid="{F067A757-10C4-49B3-A63F-217B338E76E2}">
      <text>
        <r>
          <rPr>
            <b/>
            <sz val="9"/>
            <color indexed="81"/>
            <rFont val="Tahoma"/>
            <family val="2"/>
          </rPr>
          <t>Martínez Abascal , Eduardo:</t>
        </r>
        <r>
          <rPr>
            <sz val="9"/>
            <color indexed="81"/>
            <rFont val="Tahoma"/>
            <family val="2"/>
          </rPr>
          <t xml:space="preserve">
Tax rate</t>
        </r>
      </text>
    </comment>
    <comment ref="C22" authorId="0" shapeId="0" xr:uid="{598A4333-D8B5-4CDA-A59A-7C6CE888AEC0}">
      <text>
        <r>
          <rPr>
            <b/>
            <sz val="9"/>
            <color indexed="81"/>
            <rFont val="Tahoma"/>
            <family val="2"/>
          </rPr>
          <t>Martínez Abascal , Eduardo:</t>
        </r>
        <r>
          <rPr>
            <sz val="9"/>
            <color indexed="81"/>
            <rFont val="Tahoma"/>
            <family val="2"/>
          </rPr>
          <t xml:space="preserve">
Percentage of profit paid as dividends. Assume they are paid at the end of each year.</t>
        </r>
      </text>
    </comment>
    <comment ref="B27" authorId="0" shapeId="0" xr:uid="{D14D3A43-EB5F-4A02-805E-49D905F761A5}">
      <text>
        <r>
          <rPr>
            <b/>
            <sz val="9"/>
            <color indexed="81"/>
            <rFont val="Tahoma"/>
            <family val="2"/>
          </rPr>
          <t>Martínez Abascal , Eduardo:</t>
        </r>
        <r>
          <rPr>
            <sz val="9"/>
            <color indexed="81"/>
            <rFont val="Tahoma"/>
            <family val="2"/>
          </rPr>
          <t xml:space="preserve">
Net income of this year / equity of previous year</t>
        </r>
      </text>
    </comment>
    <comment ref="C30" authorId="0" shapeId="0" xr:uid="{B587B8EE-E62C-4183-A1E3-9F3F1701462C}">
      <text>
        <r>
          <rPr>
            <b/>
            <sz val="9"/>
            <color indexed="81"/>
            <rFont val="Tahoma"/>
            <family val="2"/>
          </rPr>
          <t>Martínez Abascal , Eduardo:</t>
        </r>
        <r>
          <rPr>
            <sz val="9"/>
            <color indexed="81"/>
            <rFont val="Tahoma"/>
            <family val="2"/>
          </rPr>
          <t xml:space="preserve">
NFO = 20% of Sales. In year 3 we write 0 because we assume that we sell the NFO.</t>
        </r>
      </text>
    </comment>
    <comment ref="H30" authorId="0" shapeId="0" xr:uid="{E46A8C20-FD1C-4C81-9750-B6DC638E98E0}">
      <text>
        <r>
          <rPr>
            <b/>
            <sz val="9"/>
            <color indexed="81"/>
            <rFont val="Tahoma"/>
            <family val="2"/>
          </rPr>
          <t>Martínez Abascal , Eduardo:</t>
        </r>
        <r>
          <rPr>
            <sz val="9"/>
            <color indexed="81"/>
            <rFont val="Tahoma"/>
            <family val="2"/>
          </rPr>
          <t xml:space="preserve">
In year 3 we write 0. We assume they are sold at book value.</t>
        </r>
      </text>
    </comment>
    <comment ref="C31" authorId="0" shapeId="0" xr:uid="{03D2A084-E2F6-4987-B2D9-192F91B4578B}">
      <text>
        <r>
          <rPr>
            <b/>
            <sz val="9"/>
            <color indexed="81"/>
            <rFont val="Tahoma"/>
            <family val="2"/>
          </rPr>
          <t>Martínez Abascal , Eduardo:</t>
        </r>
        <r>
          <rPr>
            <sz val="9"/>
            <color indexed="81"/>
            <rFont val="Tahoma"/>
            <family val="2"/>
          </rPr>
          <t xml:space="preserve">
Capex required, if any
</t>
        </r>
      </text>
    </comment>
    <comment ref="E31" authorId="0" shapeId="0" xr:uid="{BFA192EF-8223-4D71-9300-DD667E4E566E}">
      <text>
        <r>
          <rPr>
            <b/>
            <sz val="9"/>
            <color indexed="81"/>
            <rFont val="Tahoma"/>
            <family val="2"/>
          </rPr>
          <t>Martínez Abascal , Eduardo:</t>
        </r>
        <r>
          <rPr>
            <sz val="9"/>
            <color indexed="81"/>
            <rFont val="Tahoma"/>
            <family val="2"/>
          </rPr>
          <t xml:space="preserve">
FA decrease with depreciation and increases with capex. In year 3 we write 0. We assume they are sold at book value.</t>
        </r>
      </text>
    </comment>
    <comment ref="H31" authorId="0" shapeId="0" xr:uid="{3AFF0B00-DF4E-49E6-9387-7CB230128163}">
      <text>
        <r>
          <rPr>
            <b/>
            <sz val="9"/>
            <color indexed="81"/>
            <rFont val="Tahoma"/>
            <family val="2"/>
          </rPr>
          <t>Martínez Abascal , Eduardo:</t>
        </r>
        <r>
          <rPr>
            <sz val="9"/>
            <color indexed="81"/>
            <rFont val="Tahoma"/>
            <family val="2"/>
          </rPr>
          <t xml:space="preserve">
In year 3 we write 0. We assume they are sold at book value.</t>
        </r>
      </text>
    </comment>
    <comment ref="C34" authorId="0" shapeId="0" xr:uid="{8EA620D0-DC35-4405-8B3F-A088F72862F7}">
      <text>
        <r>
          <rPr>
            <b/>
            <sz val="9"/>
            <color indexed="81"/>
            <rFont val="Tahoma"/>
            <family val="2"/>
          </rPr>
          <t xml:space="preserve">Martínez Abascal , Eduardo:
</t>
        </r>
        <r>
          <rPr>
            <sz val="9"/>
            <color indexed="81"/>
            <rFont val="Tahoma"/>
            <family val="2"/>
          </rPr>
          <t>Line of credit (short term debt). Assumption: % of NFO financed by the line of credit.
For case 1 (no debt financing) write 0. For case 3, write 80%</t>
        </r>
      </text>
    </comment>
    <comment ref="C35" authorId="0" shapeId="0" xr:uid="{6D4FDA39-9D8F-4F51-9A03-C8E208E5CB43}">
      <text>
        <r>
          <rPr>
            <b/>
            <sz val="9"/>
            <color indexed="81"/>
            <rFont val="Tahoma"/>
            <family val="2"/>
          </rPr>
          <t>Martínez Abascal , Eduardo:</t>
        </r>
        <r>
          <rPr>
            <sz val="9"/>
            <color indexed="81"/>
            <rFont val="Tahoma"/>
            <family val="2"/>
          </rPr>
          <t xml:space="preserve">
Years of amortization of the loan, if any.
If it is a "bullet" loan (paid fully at the end), write here 10,000 years.</t>
        </r>
      </text>
    </comment>
    <comment ref="E35" authorId="0" shapeId="0" xr:uid="{50706AF1-A7AD-4466-B84E-1CB8A25199D6}">
      <text>
        <r>
          <rPr>
            <b/>
            <sz val="9"/>
            <color indexed="81"/>
            <rFont val="Tahoma"/>
            <family val="2"/>
          </rPr>
          <t>Martínez Abascal , Eduardo:</t>
        </r>
        <r>
          <rPr>
            <sz val="9"/>
            <color indexed="81"/>
            <rFont val="Tahoma"/>
            <family val="2"/>
          </rPr>
          <t xml:space="preserve">
Loan or Long term debt if any. 
In case 1 write 0, in case 3, write 180.
Following years: Debt- repayments of debt. </t>
        </r>
      </text>
    </comment>
    <comment ref="H35" authorId="0" shapeId="0" xr:uid="{CC653929-85B6-4305-9C4C-71E5D43EC059}">
      <text>
        <r>
          <rPr>
            <b/>
            <sz val="9"/>
            <color indexed="81"/>
            <rFont val="Tahoma"/>
            <charset val="1"/>
          </rPr>
          <t>Martínez Abascal , Eduardo:</t>
        </r>
        <r>
          <rPr>
            <sz val="9"/>
            <color indexed="81"/>
            <rFont val="Tahoma"/>
            <charset val="1"/>
          </rPr>
          <t xml:space="preserve">
We assume the loan totally paid at the end of year 3.</t>
        </r>
      </text>
    </comment>
    <comment ref="D40" authorId="0" shapeId="0" xr:uid="{9EED542A-36D4-4FDA-BA03-5460262BB579}">
      <text>
        <r>
          <rPr>
            <b/>
            <sz val="9"/>
            <color indexed="81"/>
            <rFont val="Tahoma"/>
            <family val="2"/>
          </rPr>
          <t>Martínez Abascal , Eduardo:</t>
        </r>
        <r>
          <rPr>
            <sz val="9"/>
            <color indexed="81"/>
            <rFont val="Tahoma"/>
            <family val="2"/>
          </rPr>
          <t xml:space="preserve">
Cash on the balance sheet = Total financing - Net assets. This cash is available for shareholders.</t>
        </r>
      </text>
    </comment>
    <comment ref="D41" authorId="0" shapeId="0" xr:uid="{FB5F9FCA-397A-4DAF-87A7-F3E65C4F8F3C}">
      <text>
        <r>
          <rPr>
            <b/>
            <sz val="9"/>
            <color indexed="81"/>
            <rFont val="Tahoma"/>
            <family val="2"/>
          </rPr>
          <t>Martínez Abascal , Eduardo:</t>
        </r>
        <r>
          <rPr>
            <sz val="9"/>
            <color indexed="81"/>
            <rFont val="Tahoma"/>
            <family val="2"/>
          </rPr>
          <t xml:space="preserve">
This, together with the dividends paid, is the annual CF for the shareholder.</t>
        </r>
      </text>
    </comment>
    <comment ref="H46" authorId="0" shapeId="0" xr:uid="{310E672A-2112-4CD0-9361-342FF7A22F85}">
      <text>
        <r>
          <rPr>
            <b/>
            <sz val="9"/>
            <color indexed="81"/>
            <rFont val="Tahoma"/>
            <family val="2"/>
          </rPr>
          <t>Martínez Abascal , Eduardo:</t>
        </r>
        <r>
          <rPr>
            <sz val="9"/>
            <color indexed="81"/>
            <rFont val="Tahoma"/>
            <family val="2"/>
          </rPr>
          <t xml:space="preserve">
Explanation. In year 2 we had 300 in the NA. We</t>
        </r>
      </text>
    </comment>
    <comment ref="B48" authorId="0" shapeId="0" xr:uid="{88CDF631-727F-4EFA-BEC0-D9F95E694374}">
      <text>
        <r>
          <rPr>
            <b/>
            <sz val="9"/>
            <color indexed="81"/>
            <rFont val="Tahoma"/>
            <family val="2"/>
          </rPr>
          <t>Martínez Abascal , Eduardo:</t>
        </r>
        <r>
          <rPr>
            <sz val="9"/>
            <color indexed="81"/>
            <rFont val="Tahoma"/>
            <family val="2"/>
          </rPr>
          <t xml:space="preserve">
Equity CF ECF or CF for the shareholder   This is what the shareholder takes home, after taxes and debt have been paid. 
Calculation
a)  Annual increase in cash on the balance sheet + dividends paid. 
b) net income − change in NA + Change in Debt. 
If o Debt, it coincides with FCF after tax.</t>
        </r>
      </text>
    </comment>
    <comment ref="B49" authorId="0" shapeId="0" xr:uid="{88B0DA7E-14EF-443F-9E7F-8FA4FDA8EFEE}">
      <text>
        <r>
          <rPr>
            <b/>
            <sz val="9"/>
            <color indexed="81"/>
            <rFont val="Tahoma"/>
            <family val="2"/>
          </rPr>
          <t>Martínez Abascal , Eduardo:</t>
        </r>
        <r>
          <rPr>
            <sz val="9"/>
            <color indexed="81"/>
            <rFont val="Tahoma"/>
            <family val="2"/>
          </rPr>
          <t xml:space="preserve">
This is the return obtained by the shareholder to his equity invested.
It comes from the return generated by the assets and the one contributed by cheap financing. 
</t>
        </r>
      </text>
    </comment>
    <comment ref="B54" authorId="0" shapeId="0" xr:uid="{FBAB7080-EC1B-4A2B-9319-9DEC0A5155C5}">
      <text>
        <r>
          <rPr>
            <b/>
            <sz val="9"/>
            <color indexed="81"/>
            <rFont val="Tahoma"/>
            <family val="2"/>
          </rPr>
          <t xml:space="preserve">Martínez Abascal , Eduardo:
</t>
        </r>
        <r>
          <rPr>
            <sz val="9"/>
            <color indexed="81"/>
            <rFont val="Tahoma"/>
            <family val="2"/>
          </rPr>
          <t xml:space="preserve">FCF or CF produced by the assets: EBIT (1-t) + Change in NA. This is the CF that the asset would produced, assuming there is no debt financing. 
The FCF = ECF when there is no debt in the balance sheet. </t>
        </r>
      </text>
    </comment>
    <comment ref="D64" authorId="0" shapeId="0" xr:uid="{C987E4F9-D19D-4457-B9CE-B16ACDF13031}">
      <text>
        <r>
          <rPr>
            <b/>
            <sz val="9"/>
            <color indexed="81"/>
            <rFont val="Tahoma"/>
            <family val="2"/>
          </rPr>
          <t>Martínez Abascal , Eduardo:</t>
        </r>
        <r>
          <rPr>
            <sz val="9"/>
            <color indexed="81"/>
            <rFont val="Tahoma"/>
            <family val="2"/>
          </rPr>
          <t xml:space="preserve">
Change Price in the P&amp;L and look at the IRR shareholder. Keep the other assumption unchanged. 
DO THE SAME for the other risk variables.</t>
        </r>
      </text>
    </comment>
    <comment ref="F64" authorId="0" shapeId="0" xr:uid="{D85618B7-719F-40EA-9991-F7806B167034}">
      <text>
        <r>
          <rPr>
            <b/>
            <sz val="9"/>
            <color indexed="81"/>
            <rFont val="Tahoma"/>
            <family val="2"/>
          </rPr>
          <t>Martínez Abascal , Eduardo:</t>
        </r>
        <r>
          <rPr>
            <sz val="9"/>
            <color indexed="81"/>
            <rFont val="Tahoma"/>
            <family val="2"/>
          </rPr>
          <t xml:space="preserve">
Change in the IRR from the best to the worst scenarios. The bigger the range, the bigger the risk.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Martínez Abascal , Eduardo</author>
  </authors>
  <commentList>
    <comment ref="B18" authorId="0" shapeId="0" xr:uid="{94ACF8A3-E47A-4B3C-A399-21D794860921}">
      <text>
        <r>
          <rPr>
            <b/>
            <sz val="9"/>
            <color indexed="81"/>
            <rFont val="Tahoma"/>
            <family val="2"/>
          </rPr>
          <t>Martínez Abascal , Eduardo:</t>
        </r>
        <r>
          <rPr>
            <sz val="9"/>
            <color indexed="81"/>
            <rFont val="Tahoma"/>
            <family val="2"/>
          </rPr>
          <t xml:space="preserve">
Interest rate x total debt of previous year</t>
        </r>
      </text>
    </comment>
    <comment ref="C20" authorId="0" shapeId="0" xr:uid="{A32A85E7-9B2F-4BB1-8C49-4AEB84E407CE}">
      <text>
        <r>
          <rPr>
            <b/>
            <sz val="9"/>
            <color indexed="81"/>
            <rFont val="Tahoma"/>
            <family val="2"/>
          </rPr>
          <t>Martínez Abascal , Eduardo:</t>
        </r>
        <r>
          <rPr>
            <sz val="9"/>
            <color indexed="81"/>
            <rFont val="Tahoma"/>
            <family val="2"/>
          </rPr>
          <t xml:space="preserve">
Tax rate</t>
        </r>
      </text>
    </comment>
    <comment ref="C22" authorId="0" shapeId="0" xr:uid="{996A4F9A-554F-4805-85C1-801D5A0F8E2E}">
      <text>
        <r>
          <rPr>
            <b/>
            <sz val="9"/>
            <color indexed="81"/>
            <rFont val="Tahoma"/>
            <family val="2"/>
          </rPr>
          <t>Martínez Abascal , Eduardo:</t>
        </r>
        <r>
          <rPr>
            <sz val="9"/>
            <color indexed="81"/>
            <rFont val="Tahoma"/>
            <family val="2"/>
          </rPr>
          <t xml:space="preserve">
Percentage of profit paid as dividends. Assume they are paid at the end of each year.</t>
        </r>
      </text>
    </comment>
    <comment ref="B27" authorId="0" shapeId="0" xr:uid="{002D9966-7E2E-440E-A30A-52A1A2056BEF}">
      <text>
        <r>
          <rPr>
            <b/>
            <sz val="9"/>
            <color indexed="81"/>
            <rFont val="Tahoma"/>
            <family val="2"/>
          </rPr>
          <t>Martínez Abascal , Eduardo:</t>
        </r>
        <r>
          <rPr>
            <sz val="9"/>
            <color indexed="81"/>
            <rFont val="Tahoma"/>
            <family val="2"/>
          </rPr>
          <t xml:space="preserve">
Net income of this year / equity of previous year</t>
        </r>
      </text>
    </comment>
    <comment ref="C30" authorId="0" shapeId="0" xr:uid="{717D9900-2EB1-44B8-90BE-61CF6A09E394}">
      <text>
        <r>
          <rPr>
            <b/>
            <sz val="9"/>
            <color indexed="81"/>
            <rFont val="Tahoma"/>
            <family val="2"/>
          </rPr>
          <t>Martínez Abascal , Eduardo:</t>
        </r>
        <r>
          <rPr>
            <sz val="9"/>
            <color indexed="81"/>
            <rFont val="Tahoma"/>
            <family val="2"/>
          </rPr>
          <t xml:space="preserve">
NFO = 20% of Sales. In year 3 we write 0 because we assume that we sell the NFO.</t>
        </r>
      </text>
    </comment>
    <comment ref="H30" authorId="0" shapeId="0" xr:uid="{4B088601-CEE4-425F-B0FC-C4266A80CAFF}">
      <text>
        <r>
          <rPr>
            <b/>
            <sz val="9"/>
            <color indexed="81"/>
            <rFont val="Tahoma"/>
            <family val="2"/>
          </rPr>
          <t>Martínez Abascal , Eduardo:</t>
        </r>
        <r>
          <rPr>
            <sz val="9"/>
            <color indexed="81"/>
            <rFont val="Tahoma"/>
            <family val="2"/>
          </rPr>
          <t xml:space="preserve">
In year 3 we write 0. We assume they are sold at book value.</t>
        </r>
      </text>
    </comment>
    <comment ref="C31" authorId="0" shapeId="0" xr:uid="{65A85404-2F5A-49CC-8617-40848B7BA861}">
      <text>
        <r>
          <rPr>
            <b/>
            <sz val="9"/>
            <color indexed="81"/>
            <rFont val="Tahoma"/>
            <family val="2"/>
          </rPr>
          <t>Martínez Abascal , Eduardo:</t>
        </r>
        <r>
          <rPr>
            <sz val="9"/>
            <color indexed="81"/>
            <rFont val="Tahoma"/>
            <family val="2"/>
          </rPr>
          <t xml:space="preserve">
Capex required, if any
</t>
        </r>
      </text>
    </comment>
    <comment ref="E31" authorId="0" shapeId="0" xr:uid="{10A15875-20B0-4480-B040-9B0EDBA1596B}">
      <text>
        <r>
          <rPr>
            <b/>
            <sz val="9"/>
            <color indexed="81"/>
            <rFont val="Tahoma"/>
            <family val="2"/>
          </rPr>
          <t>Martínez Abascal , Eduardo:</t>
        </r>
        <r>
          <rPr>
            <sz val="9"/>
            <color indexed="81"/>
            <rFont val="Tahoma"/>
            <family val="2"/>
          </rPr>
          <t xml:space="preserve">
FA decrease with depreciation and increases with capex. In year 3 we write 0. We assume they are sold at book value.</t>
        </r>
      </text>
    </comment>
    <comment ref="H31" authorId="0" shapeId="0" xr:uid="{D53AC267-A380-4E46-94D9-97D455D87777}">
      <text>
        <r>
          <rPr>
            <b/>
            <sz val="9"/>
            <color indexed="81"/>
            <rFont val="Tahoma"/>
            <family val="2"/>
          </rPr>
          <t>Martínez Abascal , Eduardo:</t>
        </r>
        <r>
          <rPr>
            <sz val="9"/>
            <color indexed="81"/>
            <rFont val="Tahoma"/>
            <family val="2"/>
          </rPr>
          <t xml:space="preserve">
In year 3 we write 0. We assume they are sold at book value.</t>
        </r>
      </text>
    </comment>
    <comment ref="C34" authorId="0" shapeId="0" xr:uid="{24D4FE8D-DD3C-4724-B855-5A33510E26DF}">
      <text>
        <r>
          <rPr>
            <b/>
            <sz val="9"/>
            <color indexed="81"/>
            <rFont val="Tahoma"/>
            <family val="2"/>
          </rPr>
          <t xml:space="preserve">Martínez Abascal , Eduardo:
</t>
        </r>
        <r>
          <rPr>
            <sz val="9"/>
            <color indexed="81"/>
            <rFont val="Tahoma"/>
            <family val="2"/>
          </rPr>
          <t>Line of credit (short term debt). Assumption: % of NFO financed by the line of credit.
For case 1 (no debt financing) write 0. For case 3, write 80%</t>
        </r>
      </text>
    </comment>
    <comment ref="C35" authorId="0" shapeId="0" xr:uid="{9A4864F1-D6C8-4A15-A5C2-6A059A1BAA77}">
      <text>
        <r>
          <rPr>
            <b/>
            <sz val="9"/>
            <color indexed="81"/>
            <rFont val="Tahoma"/>
            <family val="2"/>
          </rPr>
          <t>Martínez Abascal , Eduardo:</t>
        </r>
        <r>
          <rPr>
            <sz val="9"/>
            <color indexed="81"/>
            <rFont val="Tahoma"/>
            <family val="2"/>
          </rPr>
          <t xml:space="preserve">
Years of amortization of the loan, if any.
If it is a "bullet" loan (paid fully at the end), write here 10,000 years.</t>
        </r>
      </text>
    </comment>
    <comment ref="E35" authorId="0" shapeId="0" xr:uid="{BEA8FAB8-1A55-4855-8E77-D50536D11E80}">
      <text>
        <r>
          <rPr>
            <b/>
            <sz val="9"/>
            <color indexed="81"/>
            <rFont val="Tahoma"/>
            <family val="2"/>
          </rPr>
          <t>Martínez Abascal , Eduardo:</t>
        </r>
        <r>
          <rPr>
            <sz val="9"/>
            <color indexed="81"/>
            <rFont val="Tahoma"/>
            <family val="2"/>
          </rPr>
          <t xml:space="preserve">
Loan or Long term debt if any. 
In case 1 write 0, in case 3, write 180.
Following years: Debt- repayments of debt. </t>
        </r>
      </text>
    </comment>
    <comment ref="H35" authorId="0" shapeId="0" xr:uid="{A14C71CF-2F5B-443F-B967-E1976524AEB8}">
      <text>
        <r>
          <rPr>
            <b/>
            <sz val="9"/>
            <color indexed="81"/>
            <rFont val="Tahoma"/>
            <charset val="1"/>
          </rPr>
          <t>Martínez Abascal , Eduardo:</t>
        </r>
        <r>
          <rPr>
            <sz val="9"/>
            <color indexed="81"/>
            <rFont val="Tahoma"/>
            <charset val="1"/>
          </rPr>
          <t xml:space="preserve">
We assume the loan totally paid at the end of year 3.</t>
        </r>
      </text>
    </comment>
    <comment ref="D40" authorId="0" shapeId="0" xr:uid="{BE2C0C76-FB3A-41D2-8CC2-2C90EA937494}">
      <text>
        <r>
          <rPr>
            <b/>
            <sz val="9"/>
            <color indexed="81"/>
            <rFont val="Tahoma"/>
            <family val="2"/>
          </rPr>
          <t>Martínez Abascal , Eduardo:</t>
        </r>
        <r>
          <rPr>
            <sz val="9"/>
            <color indexed="81"/>
            <rFont val="Tahoma"/>
            <family val="2"/>
          </rPr>
          <t xml:space="preserve">
Cash on the balance sheet = Total financing - Net assets. This cash is available for shareholders.</t>
        </r>
      </text>
    </comment>
    <comment ref="D41" authorId="0" shapeId="0" xr:uid="{01829392-6C51-4097-BBA9-A7137CC79C11}">
      <text>
        <r>
          <rPr>
            <b/>
            <sz val="9"/>
            <color indexed="81"/>
            <rFont val="Tahoma"/>
            <family val="2"/>
          </rPr>
          <t>Martínez Abascal , Eduardo:</t>
        </r>
        <r>
          <rPr>
            <sz val="9"/>
            <color indexed="81"/>
            <rFont val="Tahoma"/>
            <family val="2"/>
          </rPr>
          <t xml:space="preserve">
This, together with the dividends paid, is the annual CF for the shareholder.</t>
        </r>
      </text>
    </comment>
    <comment ref="H46" authorId="0" shapeId="0" xr:uid="{F346177E-5A8A-4953-948D-F3FA8F5427B8}">
      <text>
        <r>
          <rPr>
            <b/>
            <sz val="9"/>
            <color indexed="81"/>
            <rFont val="Tahoma"/>
            <family val="2"/>
          </rPr>
          <t>Martínez Abascal , Eduardo:</t>
        </r>
        <r>
          <rPr>
            <sz val="9"/>
            <color indexed="81"/>
            <rFont val="Tahoma"/>
            <family val="2"/>
          </rPr>
          <t xml:space="preserve">
Explanation. In year 2 we had 300 in the NA. We</t>
        </r>
      </text>
    </comment>
    <comment ref="B48" authorId="0" shapeId="0" xr:uid="{056C2D9D-22E4-45DC-9612-338A0969A554}">
      <text>
        <r>
          <rPr>
            <b/>
            <sz val="9"/>
            <color indexed="81"/>
            <rFont val="Tahoma"/>
            <family val="2"/>
          </rPr>
          <t>Martínez Abascal , Eduardo:</t>
        </r>
        <r>
          <rPr>
            <sz val="9"/>
            <color indexed="81"/>
            <rFont val="Tahoma"/>
            <family val="2"/>
          </rPr>
          <t xml:space="preserve">
Equity CF ECF or CF for the shareholder   This is what the shareholder takes home, after taxes and debt have been paid. 
Calculation
a)  Annual increase in cash on the balance sheet + dividends paid. 
b) net income − change in NA + Change in Debt. 
If o Debt, it coincides with FCF after tax.</t>
        </r>
      </text>
    </comment>
    <comment ref="B49" authorId="0" shapeId="0" xr:uid="{6D881900-E1AF-490F-8152-30410D4F1B56}">
      <text>
        <r>
          <rPr>
            <b/>
            <sz val="9"/>
            <color indexed="81"/>
            <rFont val="Tahoma"/>
            <family val="2"/>
          </rPr>
          <t>Martínez Abascal , Eduardo:</t>
        </r>
        <r>
          <rPr>
            <sz val="9"/>
            <color indexed="81"/>
            <rFont val="Tahoma"/>
            <family val="2"/>
          </rPr>
          <t xml:space="preserve">
This is the return obtained by the shareholder to his equity invested.
It comes from the return generated by the assets and the one contributed by cheap financing. 
</t>
        </r>
      </text>
    </comment>
    <comment ref="B54" authorId="0" shapeId="0" xr:uid="{D94A91E5-DCE3-48C3-A8AF-3B4DCAAF0F9F}">
      <text>
        <r>
          <rPr>
            <b/>
            <sz val="9"/>
            <color indexed="81"/>
            <rFont val="Tahoma"/>
            <family val="2"/>
          </rPr>
          <t xml:space="preserve">Martínez Abascal , Eduardo:
</t>
        </r>
        <r>
          <rPr>
            <sz val="9"/>
            <color indexed="81"/>
            <rFont val="Tahoma"/>
            <family val="2"/>
          </rPr>
          <t xml:space="preserve">FCF or CF produced by the assets: EBIT (1-t) + Change in NA. This is the CF that the asset would produced, assuming there is no debt financing. 
The FCF = ECF when there is no debt in the balance sheet. </t>
        </r>
      </text>
    </comment>
    <comment ref="D64" authorId="0" shapeId="0" xr:uid="{B593C85B-45BC-49FC-862F-63BD058C7EBF}">
      <text>
        <r>
          <rPr>
            <b/>
            <sz val="9"/>
            <color indexed="81"/>
            <rFont val="Tahoma"/>
            <family val="2"/>
          </rPr>
          <t>Martínez Abascal , Eduardo:</t>
        </r>
        <r>
          <rPr>
            <sz val="9"/>
            <color indexed="81"/>
            <rFont val="Tahoma"/>
            <family val="2"/>
          </rPr>
          <t xml:space="preserve">
Change Price in the P&amp;L and look at the IRR shareholder. Keep the other assumption unchanged. 
DO THE SAME for the other risk variables.</t>
        </r>
      </text>
    </comment>
    <comment ref="F64" authorId="0" shapeId="0" xr:uid="{E5E5FB92-7AE0-47D2-BC33-535555762D59}">
      <text>
        <r>
          <rPr>
            <b/>
            <sz val="9"/>
            <color indexed="81"/>
            <rFont val="Tahoma"/>
            <family val="2"/>
          </rPr>
          <t>Martínez Abascal , Eduardo:</t>
        </r>
        <r>
          <rPr>
            <sz val="9"/>
            <color indexed="81"/>
            <rFont val="Tahoma"/>
            <family val="2"/>
          </rPr>
          <t xml:space="preserve">
Change in the IRR from the best to the worst scenarios. The bigger the range, the bigger the risk.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Martínez Abascal , Eduardo</author>
  </authors>
  <commentList>
    <comment ref="B18" authorId="0" shapeId="0" xr:uid="{CC5A1B5A-392F-42D3-8ED6-ED33E8BEC30C}">
      <text>
        <r>
          <rPr>
            <b/>
            <sz val="9"/>
            <color indexed="81"/>
            <rFont val="Tahoma"/>
            <family val="2"/>
          </rPr>
          <t>Martínez Abascal , Eduardo:</t>
        </r>
        <r>
          <rPr>
            <sz val="9"/>
            <color indexed="81"/>
            <rFont val="Tahoma"/>
            <family val="2"/>
          </rPr>
          <t xml:space="preserve">
Interest rate x total debt of previous year</t>
        </r>
      </text>
    </comment>
    <comment ref="C20" authorId="0" shapeId="0" xr:uid="{54DCD2A8-887D-4E30-A095-34EE6DFC13C5}">
      <text>
        <r>
          <rPr>
            <b/>
            <sz val="9"/>
            <color indexed="81"/>
            <rFont val="Tahoma"/>
            <family val="2"/>
          </rPr>
          <t>Martínez Abascal , Eduardo:</t>
        </r>
        <r>
          <rPr>
            <sz val="9"/>
            <color indexed="81"/>
            <rFont val="Tahoma"/>
            <family val="2"/>
          </rPr>
          <t xml:space="preserve">
Tax rate</t>
        </r>
      </text>
    </comment>
    <comment ref="C22" authorId="0" shapeId="0" xr:uid="{FE4DB003-76D9-4DF8-8A43-35407F9083B9}">
      <text>
        <r>
          <rPr>
            <b/>
            <sz val="9"/>
            <color indexed="81"/>
            <rFont val="Tahoma"/>
            <family val="2"/>
          </rPr>
          <t>Martínez Abascal , Eduardo:</t>
        </r>
        <r>
          <rPr>
            <sz val="9"/>
            <color indexed="81"/>
            <rFont val="Tahoma"/>
            <family val="2"/>
          </rPr>
          <t xml:space="preserve">
Percentage of profit paid as dividends. Assume they are paid at the end of each year.</t>
        </r>
      </text>
    </comment>
    <comment ref="B27" authorId="0" shapeId="0" xr:uid="{81FFC276-693A-4D44-A602-71E404FBF906}">
      <text>
        <r>
          <rPr>
            <b/>
            <sz val="9"/>
            <color indexed="81"/>
            <rFont val="Tahoma"/>
            <family val="2"/>
          </rPr>
          <t>Martínez Abascal , Eduardo:</t>
        </r>
        <r>
          <rPr>
            <sz val="9"/>
            <color indexed="81"/>
            <rFont val="Tahoma"/>
            <family val="2"/>
          </rPr>
          <t xml:space="preserve">
Net income of this year / equity of previous year</t>
        </r>
      </text>
    </comment>
    <comment ref="C30" authorId="0" shapeId="0" xr:uid="{A50D99B0-E87F-4C9F-AD42-16F3D6324D8D}">
      <text>
        <r>
          <rPr>
            <b/>
            <sz val="9"/>
            <color indexed="81"/>
            <rFont val="Tahoma"/>
            <family val="2"/>
          </rPr>
          <t>Martínez Abascal , Eduardo:</t>
        </r>
        <r>
          <rPr>
            <sz val="9"/>
            <color indexed="81"/>
            <rFont val="Tahoma"/>
            <family val="2"/>
          </rPr>
          <t xml:space="preserve">
NFO = 20% of Sales. In year 3 we write 0 because we assume that we sell the NFO.</t>
        </r>
      </text>
    </comment>
    <comment ref="H30" authorId="0" shapeId="0" xr:uid="{7592AC92-95D7-4215-83A7-C3CBF6EB22CC}">
      <text>
        <r>
          <rPr>
            <b/>
            <sz val="9"/>
            <color indexed="81"/>
            <rFont val="Tahoma"/>
            <family val="2"/>
          </rPr>
          <t>Martínez Abascal , Eduardo:</t>
        </r>
        <r>
          <rPr>
            <sz val="9"/>
            <color indexed="81"/>
            <rFont val="Tahoma"/>
            <family val="2"/>
          </rPr>
          <t xml:space="preserve">
In year 3 we write 0. We assume they are sold at book value.</t>
        </r>
      </text>
    </comment>
    <comment ref="C31" authorId="0" shapeId="0" xr:uid="{C078A935-7A16-4BA9-A609-FEC793C8646A}">
      <text>
        <r>
          <rPr>
            <b/>
            <sz val="9"/>
            <color indexed="81"/>
            <rFont val="Tahoma"/>
            <family val="2"/>
          </rPr>
          <t>Martínez Abascal , Eduardo:</t>
        </r>
        <r>
          <rPr>
            <sz val="9"/>
            <color indexed="81"/>
            <rFont val="Tahoma"/>
            <family val="2"/>
          </rPr>
          <t xml:space="preserve">
Capex required, if any
</t>
        </r>
      </text>
    </comment>
    <comment ref="E31" authorId="0" shapeId="0" xr:uid="{E540D811-3057-4613-A93F-83608C0B22F5}">
      <text>
        <r>
          <rPr>
            <b/>
            <sz val="9"/>
            <color indexed="81"/>
            <rFont val="Tahoma"/>
            <family val="2"/>
          </rPr>
          <t>Martínez Abascal , Eduardo:</t>
        </r>
        <r>
          <rPr>
            <sz val="9"/>
            <color indexed="81"/>
            <rFont val="Tahoma"/>
            <family val="2"/>
          </rPr>
          <t xml:space="preserve">
FA decrease with depreciation and increases with capex. In year 3 we write 0. We assume they are sold at book value.</t>
        </r>
      </text>
    </comment>
    <comment ref="H31" authorId="0" shapeId="0" xr:uid="{CDA9DE5E-A98E-4712-AE1C-7B19E968E074}">
      <text>
        <r>
          <rPr>
            <b/>
            <sz val="9"/>
            <color indexed="81"/>
            <rFont val="Tahoma"/>
            <family val="2"/>
          </rPr>
          <t>Martínez Abascal , Eduardo:</t>
        </r>
        <r>
          <rPr>
            <sz val="9"/>
            <color indexed="81"/>
            <rFont val="Tahoma"/>
            <family val="2"/>
          </rPr>
          <t xml:space="preserve">
In year 3 we write 0. We assume they are sold at book value.</t>
        </r>
      </text>
    </comment>
    <comment ref="C34" authorId="0" shapeId="0" xr:uid="{CB772057-5FEB-42B6-B982-D9663CD099BA}">
      <text>
        <r>
          <rPr>
            <b/>
            <sz val="9"/>
            <color indexed="81"/>
            <rFont val="Tahoma"/>
            <family val="2"/>
          </rPr>
          <t xml:space="preserve">Martínez Abascal , Eduardo:
</t>
        </r>
        <r>
          <rPr>
            <sz val="9"/>
            <color indexed="81"/>
            <rFont val="Tahoma"/>
            <family val="2"/>
          </rPr>
          <t>Line of credit (short term debt). Assumption: % of NFO financed by the line of credit.
For case 1 (no debt financing) write 0. For case 3, write 80%</t>
        </r>
      </text>
    </comment>
    <comment ref="C35" authorId="0" shapeId="0" xr:uid="{EFC38352-5421-4F9D-9131-FC055F2B6B4B}">
      <text>
        <r>
          <rPr>
            <b/>
            <sz val="9"/>
            <color indexed="81"/>
            <rFont val="Tahoma"/>
            <family val="2"/>
          </rPr>
          <t>Martínez Abascal , Eduardo:</t>
        </r>
        <r>
          <rPr>
            <sz val="9"/>
            <color indexed="81"/>
            <rFont val="Tahoma"/>
            <family val="2"/>
          </rPr>
          <t xml:space="preserve">
Years of amortization of the loan, if any.
If it is a "bullet" loan (paid fully at the end), write here 10,000 years.</t>
        </r>
      </text>
    </comment>
    <comment ref="E35" authorId="0" shapeId="0" xr:uid="{D35BDD2D-6E3B-435C-B602-D92999B8F82E}">
      <text>
        <r>
          <rPr>
            <b/>
            <sz val="9"/>
            <color indexed="81"/>
            <rFont val="Tahoma"/>
            <family val="2"/>
          </rPr>
          <t>Martínez Abascal , Eduardo:</t>
        </r>
        <r>
          <rPr>
            <sz val="9"/>
            <color indexed="81"/>
            <rFont val="Tahoma"/>
            <family val="2"/>
          </rPr>
          <t xml:space="preserve">
Loan or Long term debt if any. 
In case 1 write 0, in case 3, write 180.
Following years: Debt- repayments of debt. </t>
        </r>
      </text>
    </comment>
    <comment ref="H35" authorId="0" shapeId="0" xr:uid="{8D59F745-C954-4798-9D22-E38167CE3A17}">
      <text>
        <r>
          <rPr>
            <b/>
            <sz val="9"/>
            <color indexed="81"/>
            <rFont val="Tahoma"/>
            <charset val="1"/>
          </rPr>
          <t>Martínez Abascal , Eduardo:</t>
        </r>
        <r>
          <rPr>
            <sz val="9"/>
            <color indexed="81"/>
            <rFont val="Tahoma"/>
            <charset val="1"/>
          </rPr>
          <t xml:space="preserve">
We assume the loan totally paid at the end of year 3.</t>
        </r>
      </text>
    </comment>
    <comment ref="D40" authorId="0" shapeId="0" xr:uid="{8851793C-693B-4AF8-B1BE-A02462AAB9FF}">
      <text>
        <r>
          <rPr>
            <b/>
            <sz val="9"/>
            <color indexed="81"/>
            <rFont val="Tahoma"/>
            <family val="2"/>
          </rPr>
          <t>Martínez Abascal , Eduardo:</t>
        </r>
        <r>
          <rPr>
            <sz val="9"/>
            <color indexed="81"/>
            <rFont val="Tahoma"/>
            <family val="2"/>
          </rPr>
          <t xml:space="preserve">
Cash on the balance sheet = Total financing - Net assets. This cash is available for shareholders.</t>
        </r>
      </text>
    </comment>
    <comment ref="D41" authorId="0" shapeId="0" xr:uid="{FF29FC38-D826-4F8C-B9E5-EEB6CEEEF7CC}">
      <text>
        <r>
          <rPr>
            <b/>
            <sz val="9"/>
            <color indexed="81"/>
            <rFont val="Tahoma"/>
            <family val="2"/>
          </rPr>
          <t>Martínez Abascal , Eduardo:</t>
        </r>
        <r>
          <rPr>
            <sz val="9"/>
            <color indexed="81"/>
            <rFont val="Tahoma"/>
            <family val="2"/>
          </rPr>
          <t xml:space="preserve">
This, together with the dividends paid, is the annual CF for the shareholder.</t>
        </r>
      </text>
    </comment>
    <comment ref="H46" authorId="0" shapeId="0" xr:uid="{B5016562-C1F0-44DC-A238-DEC192512AC7}">
      <text>
        <r>
          <rPr>
            <b/>
            <sz val="9"/>
            <color indexed="81"/>
            <rFont val="Tahoma"/>
            <family val="2"/>
          </rPr>
          <t>Martínez Abascal , Eduardo:</t>
        </r>
        <r>
          <rPr>
            <sz val="9"/>
            <color indexed="81"/>
            <rFont val="Tahoma"/>
            <family val="2"/>
          </rPr>
          <t xml:space="preserve">
Explanation. In year 2 we had 300 in the NA. We</t>
        </r>
      </text>
    </comment>
    <comment ref="B48" authorId="0" shapeId="0" xr:uid="{41F044D0-96EE-481F-8640-CC5C576F12F5}">
      <text>
        <r>
          <rPr>
            <b/>
            <sz val="9"/>
            <color indexed="81"/>
            <rFont val="Tahoma"/>
            <family val="2"/>
          </rPr>
          <t>Martínez Abascal , Eduardo:</t>
        </r>
        <r>
          <rPr>
            <sz val="9"/>
            <color indexed="81"/>
            <rFont val="Tahoma"/>
            <family val="2"/>
          </rPr>
          <t xml:space="preserve">
Equity CF ECF or CF for the shareholder   This is what the shareholder takes home, after taxes and debt have been paid. 
Calculation
a)  Annual increase in cash on the balance sheet + dividends paid. 
b) net income − change in NA + Change in Debt. 
If o Debt, it coincides with FCF after tax.</t>
        </r>
      </text>
    </comment>
    <comment ref="B49" authorId="0" shapeId="0" xr:uid="{553F8466-EDE7-4557-8DF9-53A132D2E6AE}">
      <text>
        <r>
          <rPr>
            <b/>
            <sz val="9"/>
            <color indexed="81"/>
            <rFont val="Tahoma"/>
            <family val="2"/>
          </rPr>
          <t>Martínez Abascal , Eduardo:</t>
        </r>
        <r>
          <rPr>
            <sz val="9"/>
            <color indexed="81"/>
            <rFont val="Tahoma"/>
            <family val="2"/>
          </rPr>
          <t xml:space="preserve">
This is the return obtained by the shareholder to his equity invested.
It comes from the return generated by the assets and the one contributed by cheap financing. 
</t>
        </r>
      </text>
    </comment>
    <comment ref="B54" authorId="0" shapeId="0" xr:uid="{B99A186A-C178-4CF1-9CF0-5482A5DA13AA}">
      <text>
        <r>
          <rPr>
            <b/>
            <sz val="9"/>
            <color indexed="81"/>
            <rFont val="Tahoma"/>
            <family val="2"/>
          </rPr>
          <t xml:space="preserve">Martínez Abascal , Eduardo:
</t>
        </r>
        <r>
          <rPr>
            <sz val="9"/>
            <color indexed="81"/>
            <rFont val="Tahoma"/>
            <family val="2"/>
          </rPr>
          <t xml:space="preserve">FCF or CF produced by the assets: EBIT (1-t) + Change in NA. This is the CF that the asset would produced, assuming there is no debt financing. 
The FCF = ECF when there is no debt in the balance sheet. </t>
        </r>
      </text>
    </comment>
    <comment ref="D64" authorId="0" shapeId="0" xr:uid="{303EE7E1-A8BD-4C1C-8AEA-EEE96E74C732}">
      <text>
        <r>
          <rPr>
            <b/>
            <sz val="9"/>
            <color indexed="81"/>
            <rFont val="Tahoma"/>
            <family val="2"/>
          </rPr>
          <t>Martínez Abascal , Eduardo:</t>
        </r>
        <r>
          <rPr>
            <sz val="9"/>
            <color indexed="81"/>
            <rFont val="Tahoma"/>
            <family val="2"/>
          </rPr>
          <t xml:space="preserve">
Change Price in the P&amp;L and look at the IRR shareholder. Keep the other assumption unchanged. 
DO THE SAME for the other risk variables.</t>
        </r>
      </text>
    </comment>
    <comment ref="F64" authorId="0" shapeId="0" xr:uid="{82476E54-0501-4C1A-9514-AF4F2406AFA6}">
      <text>
        <r>
          <rPr>
            <b/>
            <sz val="9"/>
            <color indexed="81"/>
            <rFont val="Tahoma"/>
            <family val="2"/>
          </rPr>
          <t>Martínez Abascal , Eduardo:</t>
        </r>
        <r>
          <rPr>
            <sz val="9"/>
            <color indexed="81"/>
            <rFont val="Tahoma"/>
            <family val="2"/>
          </rPr>
          <t xml:space="preserve">
Change in the IRR from the best to the worst scenarios. The bigger the range, the bigger the risk.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Martínez Abascal , Eduardo</author>
  </authors>
  <commentList>
    <comment ref="F8" authorId="0" shapeId="0" xr:uid="{F7535751-ED83-406B-936D-612D40A96EB2}">
      <text>
        <r>
          <rPr>
            <b/>
            <sz val="9"/>
            <color indexed="81"/>
            <rFont val="Tahoma"/>
            <family val="2"/>
          </rPr>
          <t>Martínez Abascal , Eduardo:</t>
        </r>
        <r>
          <rPr>
            <sz val="9"/>
            <color indexed="81"/>
            <rFont val="Tahoma"/>
            <family val="2"/>
          </rPr>
          <t xml:space="preserve">
Interest rate of 5% x total debt of previous year.</t>
        </r>
      </text>
    </comment>
    <comment ref="J8" authorId="0" shapeId="0" xr:uid="{2C2D7DA2-FAC5-4E73-91FF-5139431CFDF8}">
      <text>
        <r>
          <rPr>
            <b/>
            <sz val="9"/>
            <color indexed="81"/>
            <rFont val="Tahoma"/>
            <family val="2"/>
          </rPr>
          <t>Martínez Abascal , Eduardo:</t>
        </r>
        <r>
          <rPr>
            <sz val="9"/>
            <color indexed="81"/>
            <rFont val="Tahoma"/>
            <family val="2"/>
          </rPr>
          <t xml:space="preserve">
Interest rate of 5% x total debt of the year (cellF18). In this alternative we assume we pay the same financial expenses the 3 years </t>
        </r>
      </text>
    </comment>
    <comment ref="H14" authorId="0" shapeId="0" xr:uid="{6B307BD4-EC18-48A8-AC93-EBD105BE0DD9}">
      <text>
        <r>
          <rPr>
            <b/>
            <sz val="9"/>
            <color indexed="81"/>
            <rFont val="Tahoma"/>
            <family val="2"/>
          </rPr>
          <t>Martínez Abascal , Eduardo:</t>
        </r>
        <r>
          <rPr>
            <sz val="9"/>
            <color indexed="81"/>
            <rFont val="Tahoma"/>
            <family val="2"/>
          </rPr>
          <t xml:space="preserve">
In year 3 we write 0. We assume they are sold at book value.</t>
        </r>
      </text>
    </comment>
    <comment ref="H15" authorId="0" shapeId="0" xr:uid="{AFFB2C24-7441-4665-9E35-1339C3FBE517}">
      <text>
        <r>
          <rPr>
            <b/>
            <sz val="9"/>
            <color indexed="81"/>
            <rFont val="Tahoma"/>
            <family val="2"/>
          </rPr>
          <t>Martínez Abascal , Eduardo:</t>
        </r>
        <r>
          <rPr>
            <sz val="9"/>
            <color indexed="81"/>
            <rFont val="Tahoma"/>
            <family val="2"/>
          </rPr>
          <t xml:space="preserve">
In year 3 we write 0. We assume they are sold at book value.</t>
        </r>
      </text>
    </comment>
    <comment ref="C18" authorId="0" shapeId="0" xr:uid="{077C92BD-46A0-41D3-B71C-AF2A5752E494}">
      <text>
        <r>
          <rPr>
            <b/>
            <sz val="9"/>
            <color indexed="81"/>
            <rFont val="Tahoma"/>
            <family val="2"/>
          </rPr>
          <t>Martínez Abascal , Eduardo:</t>
        </r>
        <r>
          <rPr>
            <sz val="9"/>
            <color indexed="81"/>
            <rFont val="Tahoma"/>
            <family val="2"/>
          </rPr>
          <t xml:space="preserve">
Line of credit (short term debt). Assumption: % of NFO financed by the line of credit.</t>
        </r>
      </text>
    </comment>
    <comment ref="C19" authorId="0" shapeId="0" xr:uid="{79B9E5CF-7009-4688-A143-30DB56FD4B5A}">
      <text>
        <r>
          <rPr>
            <b/>
            <sz val="9"/>
            <color indexed="81"/>
            <rFont val="Tahoma"/>
            <family val="2"/>
          </rPr>
          <t>Martínez Abascal , Eduardo:</t>
        </r>
        <r>
          <rPr>
            <sz val="9"/>
            <color indexed="81"/>
            <rFont val="Tahoma"/>
            <family val="2"/>
          </rPr>
          <t xml:space="preserve">
Years of amortization of the loan, if any.
If it is a "bullet" loan (paid fully at the end), write here 10,000 years.</t>
        </r>
      </text>
    </comment>
    <comment ref="H19" authorId="0" shapeId="0" xr:uid="{31283C0F-45C7-4317-A620-0C8767B65528}">
      <text>
        <r>
          <rPr>
            <b/>
            <sz val="9"/>
            <color indexed="81"/>
            <rFont val="Tahoma"/>
            <charset val="1"/>
          </rPr>
          <t>Martínez Abascal , Eduardo:</t>
        </r>
        <r>
          <rPr>
            <sz val="9"/>
            <color indexed="81"/>
            <rFont val="Tahoma"/>
            <charset val="1"/>
          </rPr>
          <t xml:space="preserve">
We assume the loan totally paid at the end of year 3.</t>
        </r>
      </text>
    </comment>
    <comment ref="E21" authorId="0" shapeId="0" xr:uid="{393C6D72-B635-45E6-BF19-7839D9903BD7}">
      <text>
        <r>
          <rPr>
            <b/>
            <sz val="9"/>
            <color indexed="81"/>
            <rFont val="Tahoma"/>
            <family val="2"/>
          </rPr>
          <t>Martínez Abascal , Eduardo:</t>
        </r>
        <r>
          <rPr>
            <sz val="9"/>
            <color indexed="81"/>
            <rFont val="Tahoma"/>
            <family val="2"/>
          </rPr>
          <t xml:space="preserve">
Equity that we need to contribute will be the difference NA - Debt</t>
        </r>
      </text>
    </comment>
    <comment ref="B35" authorId="0" shapeId="0" xr:uid="{90D828B6-8025-49FE-97F5-45C0D1E0D371}">
      <text>
        <r>
          <rPr>
            <b/>
            <sz val="9"/>
            <color indexed="81"/>
            <rFont val="Tahoma"/>
            <family val="2"/>
          </rPr>
          <t>Martínez Abascal , Eduardo:</t>
        </r>
        <r>
          <rPr>
            <sz val="9"/>
            <color indexed="81"/>
            <rFont val="Tahoma"/>
            <family val="2"/>
          </rPr>
          <t xml:space="preserve">
We don't have FA, only NFO. Do the calculation using line 14.
</t>
        </r>
      </text>
    </comment>
    <comment ref="B36" authorId="0" shapeId="0" xr:uid="{15EC979B-E8C2-4A23-A343-9A23A2D1E825}">
      <text>
        <r>
          <rPr>
            <b/>
            <sz val="9"/>
            <color indexed="81"/>
            <rFont val="Tahoma"/>
            <family val="2"/>
          </rPr>
          <t>Martínez Abascal , Eduardo:</t>
        </r>
        <r>
          <rPr>
            <sz val="9"/>
            <color indexed="81"/>
            <rFont val="Tahoma"/>
            <family val="2"/>
          </rPr>
          <t xml:space="preserve">
We don't have Loan, only credit line Do the calculation using line 18.</t>
        </r>
      </text>
    </comment>
    <comment ref="B37" authorId="0" shapeId="0" xr:uid="{232E00E0-B1EC-440F-8309-B8641512FBAE}">
      <text>
        <r>
          <rPr>
            <b/>
            <sz val="9"/>
            <color indexed="81"/>
            <rFont val="Tahoma"/>
            <family val="2"/>
          </rPr>
          <t>Martínez Abascal , Eduardo:</t>
        </r>
        <r>
          <rPr>
            <sz val="9"/>
            <color indexed="81"/>
            <rFont val="Tahoma"/>
            <family val="2"/>
          </rPr>
          <t xml:space="preserve">
Cell J11. </t>
        </r>
      </text>
    </comment>
  </commentList>
</comments>
</file>

<file path=xl/sharedStrings.xml><?xml version="1.0" encoding="utf-8"?>
<sst xmlns="http://schemas.openxmlformats.org/spreadsheetml/2006/main" count="577" uniqueCount="142">
  <si>
    <t>EBITDA</t>
  </si>
  <si>
    <t>EBIT</t>
  </si>
  <si>
    <t>EBIT x (1-t)</t>
  </si>
  <si>
    <t>Base</t>
  </si>
  <si>
    <t>P&amp;L assumptions</t>
  </si>
  <si>
    <t>Assumptions</t>
  </si>
  <si>
    <t>Unit selling price in euros</t>
  </si>
  <si>
    <t>Unit cost in euros</t>
  </si>
  <si>
    <t>Expected inflation</t>
  </si>
  <si>
    <t>P&amp;L (€ ’000)</t>
  </si>
  <si>
    <t>Sales</t>
  </si>
  <si>
    <t>Cost of Goods Sold</t>
  </si>
  <si>
    <t>Gross Margin</t>
  </si>
  <si>
    <t>Operating Expenses</t>
  </si>
  <si>
    <t>Depreciation</t>
  </si>
  <si>
    <t>Interest expense</t>
  </si>
  <si>
    <t>Earnings before tax</t>
  </si>
  <si>
    <t>Net Income</t>
  </si>
  <si>
    <t>Short Balance Sheet</t>
  </si>
  <si>
    <t>NFO (20% Sales)</t>
  </si>
  <si>
    <t xml:space="preserve">FA, Net </t>
  </si>
  <si>
    <t>NA, Net Assets</t>
  </si>
  <si>
    <t>Total financing</t>
  </si>
  <si>
    <t>Annual increase in cash</t>
  </si>
  <si>
    <t>Change in NA</t>
  </si>
  <si>
    <t>IRR  =</t>
  </si>
  <si>
    <t>Change in NFO</t>
  </si>
  <si>
    <t>FCF after tax</t>
  </si>
  <si>
    <t>CF for the shareholder</t>
  </si>
  <si>
    <t>Change in Debt</t>
  </si>
  <si>
    <t>Assumptions for NFO</t>
  </si>
  <si>
    <t>Receivables</t>
  </si>
  <si>
    <t>NFO AS % OF SALES</t>
  </si>
  <si>
    <t>Inventory</t>
  </si>
  <si>
    <t>Payables</t>
  </si>
  <si>
    <t>IRR</t>
  </si>
  <si>
    <t>Interest Expense</t>
  </si>
  <si>
    <t>Tax rate</t>
  </si>
  <si>
    <t xml:space="preserve">P&amp;L </t>
  </si>
  <si>
    <t>Buy</t>
  </si>
  <si>
    <t>Depreciation or lease payment</t>
  </si>
  <si>
    <t>Balance sheet when buying</t>
  </si>
  <si>
    <t>NFO</t>
  </si>
  <si>
    <t>FA (machine)</t>
  </si>
  <si>
    <t>NA, Net assets</t>
  </si>
  <si>
    <t xml:space="preserve">E, Equity </t>
  </si>
  <si>
    <t>Equity + Debt</t>
  </si>
  <si>
    <t>Cash Surplus</t>
  </si>
  <si>
    <t>CF shareholder when buying</t>
  </si>
  <si>
    <t xml:space="preserve">Change in assets </t>
  </si>
  <si>
    <t>Change in debt</t>
  </si>
  <si>
    <t>E, Equity</t>
  </si>
  <si>
    <t>Cash on balance sheet (+ or -)</t>
  </si>
  <si>
    <t>NI, Net Income</t>
  </si>
  <si>
    <t>Average</t>
  </si>
  <si>
    <t>RONA (EBIT / NA)</t>
  </si>
  <si>
    <t>ROE (Net Inc  / Equity)</t>
  </si>
  <si>
    <t>Pieces produced</t>
  </si>
  <si>
    <t>Assumptions in bold and green. To do the calculations, see the notes inside of the cells.</t>
  </si>
  <si>
    <t>Line of credit D-S</t>
  </si>
  <si>
    <t>Loan D-L</t>
  </si>
  <si>
    <t>D, Total Debt</t>
  </si>
  <si>
    <t>Dividends paid</t>
  </si>
  <si>
    <t>of NFO</t>
  </si>
  <si>
    <t>Capex</t>
  </si>
  <si>
    <t>Year</t>
  </si>
  <si>
    <t>Equity CF or CF shareholder</t>
  </si>
  <si>
    <t>ROA (Net Income / NA)</t>
  </si>
  <si>
    <t xml:space="preserve">Tax </t>
  </si>
  <si>
    <t>ECF = Increase of cash + dividends paid</t>
  </si>
  <si>
    <t>Risks. Sensitivity Analysis.</t>
  </si>
  <si>
    <t>Scenarios</t>
  </si>
  <si>
    <t>Worst</t>
  </si>
  <si>
    <t>Best</t>
  </si>
  <si>
    <t>Range</t>
  </si>
  <si>
    <t>IRR shareholder</t>
  </si>
  <si>
    <t>Biggest Risk</t>
  </si>
  <si>
    <t>Price</t>
  </si>
  <si>
    <t>Cost of Machine FA</t>
  </si>
  <si>
    <t>Size of NFO%</t>
  </si>
  <si>
    <t xml:space="preserve">Total Risk </t>
  </si>
  <si>
    <t>Debt</t>
  </si>
  <si>
    <t>IRR  and Level of Debt</t>
  </si>
  <si>
    <t>Increase</t>
  </si>
  <si>
    <t>60M€ or 20% of FA</t>
  </si>
  <si>
    <t>120M€ or 40% of FA</t>
  </si>
  <si>
    <t>180M€ or 60% of FA</t>
  </si>
  <si>
    <t>240M€ or 80% of FA</t>
  </si>
  <si>
    <t>Cases 1&amp;2. Project return and risk. SOLVED</t>
  </si>
  <si>
    <t xml:space="preserve">EBITDA  / Initial investment </t>
  </si>
  <si>
    <t>Case 5. Comparison of two projects.   SOLVED</t>
  </si>
  <si>
    <t>Case 4. Project with inflation. SOLVED</t>
  </si>
  <si>
    <t>Sum of CF</t>
  </si>
  <si>
    <t>FOR CASE 3</t>
  </si>
  <si>
    <t>FOR CASE 2</t>
  </si>
  <si>
    <t>FOR CASE 5</t>
  </si>
  <si>
    <t>na</t>
  </si>
  <si>
    <t>years</t>
  </si>
  <si>
    <t>Case 6. Cost reduction project.  Buy or Rent? SOLVED</t>
  </si>
  <si>
    <t>Cash generated CF</t>
  </si>
  <si>
    <t>Rent</t>
  </si>
  <si>
    <t>Loan (D-Long term)</t>
  </si>
  <si>
    <t>Line of credit (D-Short term)</t>
  </si>
  <si>
    <t xml:space="preserve">Required return (K) = </t>
  </si>
  <si>
    <t>IRR =</t>
  </si>
  <si>
    <t>CF shareholder (Buy)</t>
  </si>
  <si>
    <t>CF shareholder (Rent)</t>
  </si>
  <si>
    <t>CF shareholder when renting</t>
  </si>
  <si>
    <t>Net Income when renting</t>
  </si>
  <si>
    <t>NPV =</t>
  </si>
  <si>
    <t>Assumptions in green and bold</t>
  </si>
  <si>
    <t>Change in line of credit</t>
  </si>
  <si>
    <t>CF for the shareholder Old Machine</t>
  </si>
  <si>
    <t>CF shareholder or ECF</t>
  </si>
  <si>
    <t>Cases 3. Project financed with debt. SOLVED</t>
  </si>
  <si>
    <t>x Sales</t>
  </si>
  <si>
    <t>New machine without debt (case1)</t>
  </si>
  <si>
    <t>Old machine (case 5)</t>
  </si>
  <si>
    <t>New machine with debt (case 3)</t>
  </si>
  <si>
    <t>CF for the shareholder or ECF</t>
  </si>
  <si>
    <t>Old machine, with 0 debt (case 5)</t>
  </si>
  <si>
    <t>Old machine, with debt (case 5)</t>
  </si>
  <si>
    <t>5b</t>
  </si>
  <si>
    <t>Case</t>
  </si>
  <si>
    <t>New machine, no debt</t>
  </si>
  <si>
    <t>New machine with debt</t>
  </si>
  <si>
    <t>New machine with inflation, no debt</t>
  </si>
  <si>
    <t>4b</t>
  </si>
  <si>
    <t>New machine with inflation and debt</t>
  </si>
  <si>
    <t xml:space="preserve">Old machine, with 0 debt </t>
  </si>
  <si>
    <t>Old machine, with debt</t>
  </si>
  <si>
    <t>Renting vs Buy</t>
  </si>
  <si>
    <t xml:space="preserve">Case 7. Comparisons of Projects. SOLVED. </t>
  </si>
  <si>
    <t>3b</t>
  </si>
  <si>
    <t>Risks Worst</t>
  </si>
  <si>
    <t>Risks Best</t>
  </si>
  <si>
    <t>New machine with debt, Worst case</t>
  </si>
  <si>
    <t>3c</t>
  </si>
  <si>
    <t>New machine with debt, Best case</t>
  </si>
  <si>
    <t>Sum CF</t>
  </si>
  <si>
    <t>TEMPLATE TO SOLVE CASES 1 to 5</t>
  </si>
  <si>
    <t>Case 6. Cost reduction project.  Buy or Rent? TO 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</si>
</sst>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_);[Red]\(&quot;$&quot;#,##0\)"/>
    <numFmt numFmtId="165" formatCode="#,##0.0"/>
    <numFmt numFmtId="166" formatCode="0.0%"/>
    <numFmt numFmtId="167" formatCode="[$€-2]\ #,##0"/>
  </numFmts>
  <fonts count="16" x14ac:knownFonts="1">
    <font>
      <sz val="10"/>
      <name val="Arial"/>
    </font>
    <font>
      <sz val="10"/>
      <name val="Arial"/>
      <family val="2"/>
    </font>
    <font>
      <b/>
      <sz val="12"/>
      <name val="Arial"/>
      <family val="2"/>
    </font>
    <font>
      <sz val="9"/>
      <name val="Arial"/>
      <family val="2"/>
    </font>
    <font>
      <b/>
      <sz val="9"/>
      <name val="Arial"/>
      <family val="2"/>
    </font>
    <font>
      <i/>
      <sz val="9"/>
      <name val="Arial"/>
      <family val="2"/>
    </font>
    <font>
      <sz val="9"/>
      <color indexed="81"/>
      <name val="Tahoma"/>
      <family val="2"/>
    </font>
    <font>
      <b/>
      <sz val="9"/>
      <color indexed="81"/>
      <name val="Tahoma"/>
      <family val="2"/>
    </font>
    <font>
      <sz val="9"/>
      <color rgb="FF000000"/>
      <name val="Arial"/>
      <family val="2"/>
    </font>
    <font>
      <b/>
      <i/>
      <sz val="9"/>
      <name val="Arial"/>
      <family val="2"/>
    </font>
    <font>
      <sz val="8"/>
      <name val="Arial"/>
      <family val="2"/>
    </font>
    <font>
      <b/>
      <sz val="9"/>
      <color rgb="FF000000"/>
      <name val="Arial"/>
      <family val="2"/>
    </font>
    <font>
      <sz val="9"/>
      <color indexed="81"/>
      <name val="Tahoma"/>
      <charset val="1"/>
    </font>
    <font>
      <b/>
      <sz val="9"/>
      <color indexed="81"/>
      <name val="Tahoma"/>
      <charset val="1"/>
    </font>
    <font>
      <b/>
      <sz val="10"/>
      <name val="Arial"/>
      <family val="2"/>
    </font>
    <font>
      <b/>
      <sz val="10"/>
      <color rgb="FF000000"/>
      <name val="Arial"/>
      <family val="2"/>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indexed="9"/>
        <bgColor indexed="64"/>
      </patternFill>
    </fill>
    <fill>
      <patternFill patternType="solid">
        <fgColor rgb="FFFFFF99"/>
        <bgColor indexed="64"/>
      </patternFill>
    </fill>
  </fills>
  <borders count="17">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82">
    <xf numFmtId="0" fontId="0" fillId="0" borderId="0" xfId="0"/>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1" fontId="3" fillId="0" borderId="0" xfId="0" applyNumberFormat="1" applyFont="1"/>
    <xf numFmtId="1" fontId="4" fillId="0" borderId="0" xfId="0" applyNumberFormat="1" applyFont="1"/>
    <xf numFmtId="0" fontId="4" fillId="0" borderId="0" xfId="0" applyFont="1"/>
    <xf numFmtId="0" fontId="3" fillId="0" borderId="0" xfId="0" applyFont="1" applyAlignment="1">
      <alignment horizontal="center"/>
    </xf>
    <xf numFmtId="9" fontId="4" fillId="0" borderId="0" xfId="0" applyNumberFormat="1" applyFont="1"/>
    <xf numFmtId="1" fontId="3" fillId="0" borderId="2" xfId="0" applyNumberFormat="1" applyFont="1" applyBorder="1"/>
    <xf numFmtId="0" fontId="4" fillId="0" borderId="0" xfId="0" applyFont="1" applyAlignment="1">
      <alignment horizontal="right"/>
    </xf>
    <xf numFmtId="0" fontId="4" fillId="0" borderId="0" xfId="0" applyFont="1" applyAlignment="1">
      <alignment horizontal="left"/>
    </xf>
    <xf numFmtId="9" fontId="4" fillId="4" borderId="0" xfId="0" applyNumberFormat="1" applyFont="1" applyFill="1" applyAlignment="1">
      <alignment horizontal="center"/>
    </xf>
    <xf numFmtId="0" fontId="4" fillId="4" borderId="0" xfId="0" applyFont="1" applyFill="1" applyAlignment="1">
      <alignment horizontal="center"/>
    </xf>
    <xf numFmtId="0" fontId="4" fillId="2" borderId="4" xfId="0" applyFont="1" applyFill="1" applyBorder="1" applyAlignment="1">
      <alignment horizontal="right"/>
    </xf>
    <xf numFmtId="0" fontId="3" fillId="0" borderId="0" xfId="0" applyFont="1" applyAlignment="1">
      <alignment horizontal="right"/>
    </xf>
    <xf numFmtId="0" fontId="3" fillId="0" borderId="2" xfId="0" applyFont="1" applyBorder="1" applyAlignment="1">
      <alignment horizontal="right"/>
    </xf>
    <xf numFmtId="164" fontId="3" fillId="0" borderId="0" xfId="0" applyNumberFormat="1" applyFont="1" applyAlignment="1">
      <alignment horizontal="left"/>
    </xf>
    <xf numFmtId="1" fontId="3" fillId="0" borderId="0" xfId="0" applyNumberFormat="1" applyFont="1" applyAlignment="1">
      <alignment horizontal="right"/>
    </xf>
    <xf numFmtId="0" fontId="3" fillId="0" borderId="0" xfId="0" applyFont="1" applyAlignment="1">
      <alignment horizontal="right" indent="1"/>
    </xf>
    <xf numFmtId="0" fontId="3" fillId="0" borderId="2" xfId="0" applyFont="1" applyBorder="1" applyAlignment="1">
      <alignment horizontal="right" indent="1"/>
    </xf>
    <xf numFmtId="1" fontId="3" fillId="0" borderId="2" xfId="0" applyNumberFormat="1" applyFont="1" applyBorder="1" applyAlignment="1">
      <alignment horizontal="right" indent="1"/>
    </xf>
    <xf numFmtId="1" fontId="3" fillId="0" borderId="0" xfId="0" applyNumberFormat="1" applyFont="1" applyAlignment="1">
      <alignment horizontal="right" indent="1"/>
    </xf>
    <xf numFmtId="1" fontId="3" fillId="0" borderId="2" xfId="0" applyNumberFormat="1" applyFont="1" applyBorder="1" applyAlignment="1">
      <alignment horizontal="right"/>
    </xf>
    <xf numFmtId="0" fontId="2" fillId="0" borderId="0" xfId="0" applyFont="1" applyAlignment="1">
      <alignment horizontal="center"/>
    </xf>
    <xf numFmtId="0" fontId="2" fillId="0" borderId="0" xfId="0" quotePrefix="1" applyFont="1" applyAlignment="1">
      <alignment horizontal="center"/>
    </xf>
    <xf numFmtId="167" fontId="4" fillId="3" borderId="0" xfId="0" applyNumberFormat="1" applyFont="1" applyFill="1" applyAlignment="1">
      <alignment horizontal="left"/>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2" borderId="2" xfId="0" quotePrefix="1" applyFont="1" applyFill="1" applyBorder="1" applyAlignment="1">
      <alignment horizontal="left" vertical="center"/>
    </xf>
    <xf numFmtId="0" fontId="4" fillId="2" borderId="1" xfId="0" applyFont="1" applyFill="1" applyBorder="1" applyAlignment="1">
      <alignment vertical="center"/>
    </xf>
    <xf numFmtId="3" fontId="4" fillId="4" borderId="0" xfId="0" applyNumberFormat="1" applyFont="1" applyFill="1" applyAlignment="1">
      <alignment horizontal="center" vertical="center"/>
    </xf>
    <xf numFmtId="3" fontId="3" fillId="0" borderId="0" xfId="0" applyNumberFormat="1" applyFont="1" applyAlignment="1">
      <alignment vertical="center"/>
    </xf>
    <xf numFmtId="3" fontId="3" fillId="0" borderId="0" xfId="0" quotePrefix="1" applyNumberFormat="1" applyFont="1" applyAlignment="1">
      <alignment horizontal="center" vertical="center"/>
    </xf>
    <xf numFmtId="0" fontId="4" fillId="4" borderId="0" xfId="0" applyFont="1" applyFill="1" applyAlignment="1">
      <alignment horizontal="center" vertical="center"/>
    </xf>
    <xf numFmtId="165" fontId="3" fillId="0" borderId="0" xfId="0" applyNumberFormat="1" applyFont="1" applyAlignment="1">
      <alignment vertical="center"/>
    </xf>
    <xf numFmtId="9" fontId="4" fillId="4" borderId="0" xfId="0" applyNumberFormat="1" applyFont="1" applyFill="1" applyAlignment="1">
      <alignment horizontal="center" vertical="center"/>
    </xf>
    <xf numFmtId="0" fontId="4" fillId="0" borderId="0" xfId="0" applyFont="1" applyAlignment="1">
      <alignment horizontal="center" vertical="center"/>
    </xf>
    <xf numFmtId="0" fontId="4" fillId="2" borderId="2" xfId="0" applyFont="1" applyFill="1" applyBorder="1" applyAlignment="1">
      <alignment vertical="center"/>
    </xf>
    <xf numFmtId="3" fontId="3" fillId="0" borderId="2" xfId="0" applyNumberFormat="1" applyFont="1" applyBorder="1" applyAlignment="1">
      <alignment vertical="center"/>
    </xf>
    <xf numFmtId="0" fontId="3" fillId="0" borderId="2" xfId="0" applyFont="1" applyBorder="1" applyAlignment="1">
      <alignment vertical="center"/>
    </xf>
    <xf numFmtId="0" fontId="4" fillId="0" borderId="0" xfId="0" quotePrefix="1" applyFont="1" applyAlignment="1">
      <alignment horizontal="left" vertical="center"/>
    </xf>
    <xf numFmtId="9" fontId="3" fillId="0" borderId="0" xfId="1" applyFont="1" applyAlignment="1">
      <alignment vertical="center"/>
    </xf>
    <xf numFmtId="1" fontId="3" fillId="0" borderId="2" xfId="0" applyNumberFormat="1" applyFont="1" applyBorder="1" applyAlignment="1">
      <alignment vertical="center"/>
    </xf>
    <xf numFmtId="166" fontId="3" fillId="0" borderId="0" xfId="1" applyNumberFormat="1" applyFont="1" applyAlignment="1">
      <alignment vertical="center"/>
    </xf>
    <xf numFmtId="3" fontId="5" fillId="0" borderId="0" xfId="0" applyNumberFormat="1" applyFont="1" applyAlignment="1">
      <alignment horizontal="right" vertical="center"/>
    </xf>
    <xf numFmtId="0" fontId="5" fillId="0" borderId="0" xfId="0" applyFont="1" applyAlignment="1">
      <alignment horizontal="right" vertical="center"/>
    </xf>
    <xf numFmtId="9" fontId="5" fillId="0" borderId="0" xfId="1" applyFont="1" applyAlignment="1">
      <alignment vertical="center"/>
    </xf>
    <xf numFmtId="0" fontId="4" fillId="2" borderId="0" xfId="0" applyFont="1" applyFill="1" applyAlignment="1">
      <alignment vertical="center"/>
    </xf>
    <xf numFmtId="0" fontId="3" fillId="0" borderId="0" xfId="0" quotePrefix="1" applyFont="1" applyAlignment="1">
      <alignment horizontal="left" vertical="center"/>
    </xf>
    <xf numFmtId="166" fontId="3" fillId="0" borderId="0" xfId="1" applyNumberFormat="1" applyFont="1" applyAlignment="1">
      <alignment horizontal="center" vertical="center"/>
    </xf>
    <xf numFmtId="3" fontId="4" fillId="0" borderId="0" xfId="0" applyNumberFormat="1" applyFont="1" applyAlignment="1">
      <alignment vertical="center"/>
    </xf>
    <xf numFmtId="0" fontId="4" fillId="0" borderId="0" xfId="0" applyFont="1" applyAlignment="1">
      <alignment horizontal="right" vertical="center"/>
    </xf>
    <xf numFmtId="166" fontId="4" fillId="3" borderId="0" xfId="0" applyNumberFormat="1" applyFont="1" applyFill="1" applyAlignment="1">
      <alignment horizontal="left" vertical="center"/>
    </xf>
    <xf numFmtId="166" fontId="4" fillId="0" borderId="0" xfId="0" applyNumberFormat="1" applyFont="1" applyAlignment="1">
      <alignment horizontal="center" vertical="center"/>
    </xf>
    <xf numFmtId="9" fontId="4" fillId="0" borderId="0" xfId="0" applyNumberFormat="1" applyFont="1" applyAlignment="1">
      <alignment vertical="center"/>
    </xf>
    <xf numFmtId="0" fontId="3" fillId="0" borderId="0" xfId="0" applyFont="1" applyAlignment="1">
      <alignment horizontal="left" vertical="center"/>
    </xf>
    <xf numFmtId="9" fontId="3" fillId="0" borderId="0" xfId="0" applyNumberFormat="1" applyFont="1" applyAlignment="1">
      <alignment horizontal="center" vertical="center"/>
    </xf>
    <xf numFmtId="0" fontId="4" fillId="0" borderId="0" xfId="0" applyFont="1" applyAlignment="1">
      <alignment horizontal="left" vertical="center"/>
    </xf>
    <xf numFmtId="166" fontId="4" fillId="0" borderId="0" xfId="1" applyNumberFormat="1" applyFont="1" applyAlignment="1">
      <alignment horizontal="center" vertical="center"/>
    </xf>
    <xf numFmtId="166" fontId="4" fillId="0" borderId="0" xfId="1" applyNumberFormat="1" applyFont="1" applyFill="1" applyBorder="1" applyAlignment="1">
      <alignment horizontal="center" vertical="center"/>
    </xf>
    <xf numFmtId="3" fontId="4" fillId="4" borderId="2" xfId="0" applyNumberFormat="1" applyFont="1" applyFill="1" applyBorder="1" applyAlignment="1">
      <alignment horizontal="center" vertical="center"/>
    </xf>
    <xf numFmtId="0" fontId="9" fillId="0" borderId="0" xfId="0" applyFont="1" applyAlignment="1">
      <alignment horizontal="right" vertical="center"/>
    </xf>
    <xf numFmtId="0" fontId="3" fillId="0" borderId="0" xfId="0" applyFont="1" applyAlignment="1">
      <alignment horizontal="left" vertical="center" indent="1"/>
    </xf>
    <xf numFmtId="3" fontId="4" fillId="4" borderId="2" xfId="0" applyNumberFormat="1" applyFont="1" applyFill="1" applyBorder="1" applyAlignment="1">
      <alignment horizontal="right" vertical="center"/>
    </xf>
    <xf numFmtId="0" fontId="3" fillId="0" borderId="0" xfId="0" applyFont="1" applyAlignment="1">
      <alignment horizontal="right" vertical="center"/>
    </xf>
    <xf numFmtId="9" fontId="4" fillId="0" borderId="0" xfId="0" applyNumberFormat="1" applyFont="1" applyAlignment="1">
      <alignment horizontal="left" vertical="center"/>
    </xf>
    <xf numFmtId="167" fontId="4" fillId="0" borderId="0" xfId="0" applyNumberFormat="1" applyFont="1" applyAlignment="1">
      <alignment horizontal="center" vertical="center"/>
    </xf>
    <xf numFmtId="0" fontId="8" fillId="0" borderId="0" xfId="0" applyFont="1"/>
    <xf numFmtId="3" fontId="4" fillId="0" borderId="0" xfId="0" applyNumberFormat="1" applyFont="1" applyAlignment="1">
      <alignment horizontal="center" vertical="center"/>
    </xf>
    <xf numFmtId="3" fontId="5" fillId="0" borderId="0" xfId="0" applyNumberFormat="1" applyFont="1" applyAlignment="1">
      <alignment vertical="center"/>
    </xf>
    <xf numFmtId="3" fontId="4" fillId="0" borderId="2" xfId="0" applyNumberFormat="1" applyFont="1" applyBorder="1" applyAlignment="1">
      <alignment horizontal="right" vertical="center"/>
    </xf>
    <xf numFmtId="3" fontId="9" fillId="0" borderId="0" xfId="0" applyNumberFormat="1" applyFont="1" applyAlignment="1">
      <alignment vertical="center"/>
    </xf>
    <xf numFmtId="0" fontId="3" fillId="2" borderId="1" xfId="2" applyFont="1" applyFill="1" applyBorder="1" applyAlignment="1">
      <alignment horizontal="right"/>
    </xf>
    <xf numFmtId="0" fontId="3" fillId="2" borderId="1" xfId="2" applyFont="1" applyFill="1" applyBorder="1"/>
    <xf numFmtId="9" fontId="4" fillId="2" borderId="1" xfId="3" applyFont="1" applyFill="1" applyBorder="1" applyAlignment="1">
      <alignment horizontal="right"/>
    </xf>
    <xf numFmtId="9" fontId="4" fillId="0" borderId="0" xfId="3" applyFont="1" applyFill="1" applyBorder="1" applyAlignment="1">
      <alignment horizontal="right"/>
    </xf>
    <xf numFmtId="0" fontId="3" fillId="6" borderId="0" xfId="2" applyFont="1" applyFill="1"/>
    <xf numFmtId="0" fontId="10" fillId="6" borderId="0" xfId="2" applyFont="1" applyFill="1"/>
    <xf numFmtId="0" fontId="10" fillId="7" borderId="5" xfId="2" applyFont="1" applyFill="1" applyBorder="1" applyAlignment="1">
      <alignment vertical="center"/>
    </xf>
    <xf numFmtId="0" fontId="3" fillId="7" borderId="3" xfId="2" applyFont="1" applyFill="1" applyBorder="1" applyAlignment="1">
      <alignment vertical="center"/>
    </xf>
    <xf numFmtId="9" fontId="4" fillId="7" borderId="6" xfId="4" applyFont="1" applyFill="1" applyBorder="1" applyAlignment="1">
      <alignment horizontal="right" vertical="center"/>
    </xf>
    <xf numFmtId="3" fontId="4" fillId="0" borderId="0" xfId="2" applyNumberFormat="1" applyFont="1" applyAlignment="1">
      <alignment horizontal="center"/>
    </xf>
    <xf numFmtId="0" fontId="4" fillId="7" borderId="7" xfId="2" applyFont="1" applyFill="1" applyBorder="1" applyAlignment="1">
      <alignment horizontal="center" vertical="center"/>
    </xf>
    <xf numFmtId="0" fontId="4" fillId="7" borderId="0" xfId="2" applyFont="1" applyFill="1" applyAlignment="1">
      <alignment horizontal="center" vertical="center"/>
    </xf>
    <xf numFmtId="0" fontId="4" fillId="7" borderId="8" xfId="2" applyFont="1" applyFill="1" applyBorder="1" applyAlignment="1">
      <alignment horizontal="center" vertical="center"/>
    </xf>
    <xf numFmtId="0" fontId="4" fillId="7" borderId="9" xfId="2" applyFont="1" applyFill="1" applyBorder="1" applyAlignment="1">
      <alignment horizontal="center" vertical="center"/>
    </xf>
    <xf numFmtId="0" fontId="4" fillId="6" borderId="5" xfId="2" applyFont="1" applyFill="1" applyBorder="1" applyAlignment="1">
      <alignment vertical="center"/>
    </xf>
    <xf numFmtId="9" fontId="3" fillId="6" borderId="0" xfId="2" applyNumberFormat="1" applyFont="1" applyFill="1" applyAlignment="1">
      <alignment horizontal="right" vertical="center"/>
    </xf>
    <xf numFmtId="0" fontId="3" fillId="6" borderId="12" xfId="2" applyFont="1" applyFill="1" applyBorder="1" applyAlignment="1">
      <alignment horizontal="left" vertical="center"/>
    </xf>
    <xf numFmtId="9" fontId="4" fillId="7" borderId="0" xfId="2" applyNumberFormat="1" applyFont="1" applyFill="1" applyAlignment="1">
      <alignment horizontal="center" vertical="center"/>
    </xf>
    <xf numFmtId="9" fontId="3" fillId="7" borderId="0" xfId="2" applyNumberFormat="1" applyFont="1" applyFill="1" applyAlignment="1">
      <alignment horizontal="center" vertical="center"/>
    </xf>
    <xf numFmtId="9" fontId="3" fillId="6" borderId="2" xfId="2" applyNumberFormat="1" applyFont="1" applyFill="1" applyBorder="1" applyAlignment="1">
      <alignment horizontal="center" vertical="center"/>
    </xf>
    <xf numFmtId="0" fontId="10" fillId="6" borderId="0" xfId="2" applyFont="1" applyFill="1" applyAlignment="1">
      <alignment vertical="center"/>
    </xf>
    <xf numFmtId="0" fontId="4" fillId="2" borderId="10" xfId="2" applyFont="1" applyFill="1" applyBorder="1" applyAlignment="1">
      <alignment horizontal="left" vertical="center" indent="1"/>
    </xf>
    <xf numFmtId="0" fontId="4" fillId="6" borderId="6" xfId="2" applyFont="1" applyFill="1" applyBorder="1" applyAlignment="1">
      <alignment horizontal="center" vertical="center"/>
    </xf>
    <xf numFmtId="9" fontId="3" fillId="6" borderId="7" xfId="2" applyNumberFormat="1" applyFont="1" applyFill="1" applyBorder="1" applyAlignment="1">
      <alignment horizontal="left" vertical="center" indent="1"/>
    </xf>
    <xf numFmtId="9" fontId="3" fillId="6" borderId="12" xfId="2" applyNumberFormat="1" applyFont="1" applyFill="1" applyBorder="1" applyAlignment="1">
      <alignment horizontal="left" vertical="center" indent="1"/>
    </xf>
    <xf numFmtId="0" fontId="11" fillId="0" borderId="10" xfId="0" applyFont="1" applyBorder="1"/>
    <xf numFmtId="0" fontId="4" fillId="6" borderId="3" xfId="2" applyFont="1" applyFill="1" applyBorder="1" applyAlignment="1">
      <alignment horizontal="center" vertical="center"/>
    </xf>
    <xf numFmtId="9" fontId="3" fillId="6" borderId="13" xfId="2" applyNumberFormat="1" applyFont="1" applyFill="1" applyBorder="1" applyAlignment="1">
      <alignment horizontal="center" vertical="center"/>
    </xf>
    <xf numFmtId="9" fontId="4" fillId="6" borderId="3" xfId="2" applyNumberFormat="1" applyFont="1" applyFill="1" applyBorder="1" applyAlignment="1">
      <alignment horizontal="center" vertical="center"/>
    </xf>
    <xf numFmtId="9" fontId="4" fillId="6" borderId="6" xfId="2" applyNumberFormat="1" applyFont="1" applyFill="1" applyBorder="1" applyAlignment="1">
      <alignment horizontal="center" vertical="center"/>
    </xf>
    <xf numFmtId="9" fontId="4" fillId="0" borderId="4" xfId="0" applyNumberFormat="1" applyFont="1" applyBorder="1" applyAlignment="1">
      <alignment horizontal="center" vertical="center"/>
    </xf>
    <xf numFmtId="9" fontId="4" fillId="0" borderId="11" xfId="0" applyNumberFormat="1" applyFont="1" applyBorder="1" applyAlignment="1">
      <alignment horizontal="center" vertical="center"/>
    </xf>
    <xf numFmtId="9" fontId="4" fillId="5" borderId="0" xfId="2" applyNumberFormat="1" applyFont="1" applyFill="1" applyAlignment="1">
      <alignment horizontal="center" vertical="center"/>
    </xf>
    <xf numFmtId="0" fontId="4" fillId="2" borderId="1" xfId="2" applyFont="1" applyFill="1" applyBorder="1"/>
    <xf numFmtId="0" fontId="10" fillId="0" borderId="0" xfId="2" applyFont="1"/>
    <xf numFmtId="0" fontId="10" fillId="0" borderId="0" xfId="2" applyFont="1" applyAlignment="1">
      <alignment vertical="center"/>
    </xf>
    <xf numFmtId="0" fontId="4" fillId="0" borderId="0" xfId="2" applyFont="1" applyAlignment="1">
      <alignment horizontal="center" vertical="center"/>
    </xf>
    <xf numFmtId="0" fontId="4" fillId="0" borderId="0" xfId="2" applyFont="1" applyAlignment="1">
      <alignment horizontal="left" vertical="center" indent="1"/>
    </xf>
    <xf numFmtId="0" fontId="3" fillId="0" borderId="0" xfId="2" applyFont="1" applyAlignment="1">
      <alignment vertical="center"/>
    </xf>
    <xf numFmtId="9" fontId="3" fillId="0" borderId="0" xfId="2" applyNumberFormat="1" applyFont="1" applyAlignment="1">
      <alignment horizontal="center" vertical="center"/>
    </xf>
    <xf numFmtId="0" fontId="3" fillId="0" borderId="0" xfId="2" applyFont="1" applyAlignment="1">
      <alignment horizontal="center" vertical="center"/>
    </xf>
    <xf numFmtId="9" fontId="3" fillId="0" borderId="0" xfId="2" applyNumberFormat="1" applyFont="1" applyAlignment="1">
      <alignment vertical="center"/>
    </xf>
    <xf numFmtId="0" fontId="4" fillId="7" borderId="3" xfId="2" applyFont="1" applyFill="1" applyBorder="1" applyAlignment="1">
      <alignment horizontal="center" vertical="center"/>
    </xf>
    <xf numFmtId="1" fontId="3" fillId="0" borderId="0" xfId="0" applyNumberFormat="1" applyFont="1" applyAlignment="1">
      <alignment vertical="center"/>
    </xf>
    <xf numFmtId="9" fontId="3" fillId="6" borderId="5" xfId="2" applyNumberFormat="1" applyFont="1" applyFill="1" applyBorder="1" applyAlignment="1">
      <alignment horizontal="left" vertical="center" indent="1"/>
    </xf>
    <xf numFmtId="0" fontId="4" fillId="2" borderId="10" xfId="2" applyFont="1" applyFill="1" applyBorder="1" applyAlignment="1">
      <alignment horizontal="center" vertical="center"/>
    </xf>
    <xf numFmtId="0" fontId="3" fillId="0" borderId="14" xfId="0" applyFont="1" applyBorder="1" applyAlignment="1">
      <alignment vertical="center"/>
    </xf>
    <xf numFmtId="9" fontId="3" fillId="0" borderId="15" xfId="0" applyNumberFormat="1" applyFont="1" applyBorder="1" applyAlignment="1">
      <alignment horizontal="center" vertical="center"/>
    </xf>
    <xf numFmtId="9" fontId="4" fillId="0" borderId="16" xfId="0" applyNumberFormat="1" applyFont="1" applyBorder="1" applyAlignment="1">
      <alignment horizontal="center" vertical="center"/>
    </xf>
    <xf numFmtId="9" fontId="3" fillId="6" borderId="14" xfId="2" applyNumberFormat="1" applyFont="1" applyFill="1" applyBorder="1" applyAlignment="1">
      <alignment horizontal="center" vertical="center"/>
    </xf>
    <xf numFmtId="9" fontId="3" fillId="6" borderId="15" xfId="2" applyNumberFormat="1" applyFont="1" applyFill="1" applyBorder="1" applyAlignment="1">
      <alignment horizontal="center" vertical="center"/>
    </xf>
    <xf numFmtId="9" fontId="3" fillId="6" borderId="16" xfId="2" applyNumberFormat="1" applyFont="1" applyFill="1" applyBorder="1" applyAlignment="1">
      <alignment horizontal="center" vertical="center"/>
    </xf>
    <xf numFmtId="0" fontId="4" fillId="2" borderId="9" xfId="2" applyFont="1" applyFill="1" applyBorder="1" applyAlignment="1">
      <alignment horizontal="center" vertical="center"/>
    </xf>
    <xf numFmtId="9" fontId="4" fillId="6" borderId="15" xfId="2" applyNumberFormat="1" applyFont="1" applyFill="1" applyBorder="1" applyAlignment="1">
      <alignment horizontal="center" vertical="center"/>
    </xf>
    <xf numFmtId="0" fontId="2" fillId="0" borderId="0" xfId="0" applyFont="1" applyAlignment="1">
      <alignment horizontal="left"/>
    </xf>
    <xf numFmtId="3" fontId="9" fillId="0" borderId="0" xfId="0" quotePrefix="1" applyNumberFormat="1" applyFont="1" applyAlignment="1">
      <alignment horizontal="center" vertical="center"/>
    </xf>
    <xf numFmtId="3" fontId="9" fillId="0" borderId="0" xfId="0" applyNumberFormat="1" applyFont="1" applyAlignment="1">
      <alignment horizontal="right" vertical="center"/>
    </xf>
    <xf numFmtId="0" fontId="14" fillId="0" borderId="0" xfId="0" applyFont="1" applyAlignment="1">
      <alignment vertical="center"/>
    </xf>
    <xf numFmtId="1" fontId="3" fillId="0" borderId="0" xfId="0" applyNumberFormat="1" applyFont="1" applyAlignment="1">
      <alignment horizontal="center" vertical="center"/>
    </xf>
    <xf numFmtId="166" fontId="4" fillId="0" borderId="0" xfId="0" applyNumberFormat="1" applyFont="1" applyAlignment="1">
      <alignment horizontal="left" vertical="center"/>
    </xf>
    <xf numFmtId="9" fontId="5" fillId="0" borderId="0" xfId="1" applyFont="1" applyAlignment="1">
      <alignment horizontal="center" vertical="center"/>
    </xf>
    <xf numFmtId="9" fontId="5" fillId="0" borderId="0" xfId="1" applyFont="1" applyAlignment="1">
      <alignment horizontal="right" vertical="center"/>
    </xf>
    <xf numFmtId="0" fontId="4" fillId="2" borderId="2" xfId="2" applyFont="1" applyFill="1" applyBorder="1" applyAlignment="1">
      <alignment vertical="center"/>
    </xf>
    <xf numFmtId="0" fontId="3" fillId="2" borderId="2" xfId="2" applyFont="1" applyFill="1" applyBorder="1" applyAlignment="1">
      <alignment horizontal="right" vertical="center"/>
    </xf>
    <xf numFmtId="0" fontId="3" fillId="2" borderId="2" xfId="2" applyFont="1" applyFill="1" applyBorder="1"/>
    <xf numFmtId="9" fontId="4" fillId="2" borderId="2" xfId="3" applyFont="1" applyFill="1" applyBorder="1" applyAlignment="1">
      <alignment horizontal="right"/>
    </xf>
    <xf numFmtId="0" fontId="4" fillId="2" borderId="2" xfId="0" applyFont="1" applyFill="1" applyBorder="1" applyAlignment="1">
      <alignment horizontal="center" vertical="center"/>
    </xf>
    <xf numFmtId="0" fontId="4" fillId="4" borderId="2" xfId="0" applyFont="1" applyFill="1" applyBorder="1" applyAlignment="1">
      <alignment horizontal="left" vertical="center"/>
    </xf>
    <xf numFmtId="0" fontId="3" fillId="2" borderId="2" xfId="2" applyFont="1" applyFill="1" applyBorder="1" applyAlignment="1">
      <alignment horizontal="right"/>
    </xf>
    <xf numFmtId="0" fontId="4" fillId="4" borderId="2" xfId="0" applyFont="1" applyFill="1" applyBorder="1" applyAlignment="1">
      <alignment horizontal="center"/>
    </xf>
    <xf numFmtId="0" fontId="4" fillId="4" borderId="2" xfId="0" applyFont="1" applyFill="1" applyBorder="1" applyAlignment="1">
      <alignment horizontal="right"/>
    </xf>
    <xf numFmtId="0" fontId="4" fillId="4" borderId="0" xfId="0" applyFont="1" applyFill="1" applyAlignment="1">
      <alignment horizontal="right"/>
    </xf>
    <xf numFmtId="0" fontId="4" fillId="0" borderId="0" xfId="0" applyFont="1" applyAlignment="1">
      <alignment horizontal="center"/>
    </xf>
    <xf numFmtId="9" fontId="4" fillId="0" borderId="0" xfId="0" applyNumberFormat="1" applyFont="1" applyAlignment="1">
      <alignment horizontal="center"/>
    </xf>
    <xf numFmtId="0" fontId="4" fillId="4" borderId="0" xfId="0" applyFont="1" applyFill="1" applyAlignment="1">
      <alignment horizontal="left"/>
    </xf>
    <xf numFmtId="0" fontId="4" fillId="2" borderId="4" xfId="0" applyFont="1" applyFill="1" applyBorder="1" applyAlignment="1">
      <alignment horizontal="center"/>
    </xf>
    <xf numFmtId="0" fontId="4" fillId="2" borderId="2" xfId="0" applyFont="1" applyFill="1" applyBorder="1" applyAlignment="1">
      <alignment horizontal="left"/>
    </xf>
    <xf numFmtId="0" fontId="3" fillId="0" borderId="0" xfId="0" applyFont="1" applyAlignment="1">
      <alignment horizontal="left" indent="1"/>
    </xf>
    <xf numFmtId="167" fontId="4" fillId="0" borderId="0" xfId="0" applyNumberFormat="1" applyFont="1" applyAlignment="1">
      <alignment horizontal="left"/>
    </xf>
    <xf numFmtId="1" fontId="4" fillId="0" borderId="0" xfId="0" applyNumberFormat="1" applyFont="1" applyAlignment="1">
      <alignment horizontal="right"/>
    </xf>
    <xf numFmtId="9" fontId="4" fillId="3" borderId="0" xfId="1" applyFont="1" applyFill="1" applyAlignment="1">
      <alignment horizontal="left"/>
    </xf>
    <xf numFmtId="3" fontId="4" fillId="4" borderId="0" xfId="0" applyNumberFormat="1" applyFont="1" applyFill="1" applyAlignment="1">
      <alignment horizontal="right" vertical="center"/>
    </xf>
    <xf numFmtId="3" fontId="9" fillId="0" borderId="0" xfId="0" applyNumberFormat="1" applyFont="1" applyAlignment="1">
      <alignment horizontal="left" vertical="center"/>
    </xf>
    <xf numFmtId="3" fontId="5" fillId="0" borderId="0" xfId="0" applyNumberFormat="1" applyFont="1" applyAlignment="1">
      <alignment horizontal="center" vertical="center"/>
    </xf>
    <xf numFmtId="9" fontId="4" fillId="3" borderId="0" xfId="0" applyNumberFormat="1" applyFont="1" applyFill="1" applyAlignment="1">
      <alignment horizontal="left" vertical="center"/>
    </xf>
    <xf numFmtId="9" fontId="3" fillId="0" borderId="0" xfId="1" applyFont="1" applyAlignment="1">
      <alignment horizontal="center" vertical="center"/>
    </xf>
    <xf numFmtId="9" fontId="4" fillId="0" borderId="15" xfId="1" applyFont="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vertical="center"/>
    </xf>
    <xf numFmtId="0" fontId="4" fillId="2" borderId="9" xfId="0" applyFont="1" applyFill="1" applyBorder="1" applyAlignment="1">
      <alignment horizontal="center" vertical="center"/>
    </xf>
    <xf numFmtId="0" fontId="4" fillId="2" borderId="4" xfId="0" applyFont="1" applyFill="1" applyBorder="1" applyAlignment="1">
      <alignment horizontal="right" vertical="center"/>
    </xf>
    <xf numFmtId="0" fontId="3" fillId="0" borderId="2" xfId="0" applyFont="1" applyBorder="1" applyAlignment="1">
      <alignment horizontal="center" vertical="center"/>
    </xf>
    <xf numFmtId="9" fontId="4" fillId="0" borderId="16" xfId="1" applyFont="1" applyBorder="1" applyAlignment="1">
      <alignment horizontal="center" vertical="center"/>
    </xf>
    <xf numFmtId="1" fontId="3" fillId="0" borderId="2" xfId="0" applyNumberFormat="1" applyFont="1" applyBorder="1" applyAlignment="1">
      <alignment horizontal="center" vertical="center"/>
    </xf>
    <xf numFmtId="9" fontId="4" fillId="0" borderId="0" xfId="1" applyFont="1" applyAlignment="1">
      <alignment vertical="center"/>
    </xf>
    <xf numFmtId="0" fontId="4" fillId="0" borderId="16" xfId="0" applyFont="1" applyBorder="1" applyAlignment="1">
      <alignment horizontal="center" vertical="center"/>
    </xf>
    <xf numFmtId="0" fontId="4" fillId="2" borderId="10" xfId="0" applyFont="1" applyFill="1" applyBorder="1" applyAlignment="1">
      <alignment vertical="center"/>
    </xf>
    <xf numFmtId="1" fontId="3" fillId="0" borderId="7" xfId="0" applyNumberFormat="1" applyFont="1" applyBorder="1" applyAlignment="1">
      <alignment vertical="center"/>
    </xf>
    <xf numFmtId="1" fontId="3" fillId="0" borderId="12" xfId="0" applyNumberFormat="1" applyFont="1" applyBorder="1" applyAlignment="1">
      <alignment vertical="center"/>
    </xf>
    <xf numFmtId="0" fontId="3" fillId="0" borderId="12" xfId="0" applyFont="1" applyBorder="1" applyAlignment="1">
      <alignment vertical="center"/>
    </xf>
    <xf numFmtId="9" fontId="14" fillId="0" borderId="4" xfId="0" applyNumberFormat="1" applyFont="1" applyBorder="1" applyAlignment="1">
      <alignment horizontal="center" vertical="center"/>
    </xf>
    <xf numFmtId="9" fontId="14" fillId="0" borderId="11" xfId="0" applyNumberFormat="1" applyFont="1" applyBorder="1" applyAlignment="1">
      <alignment horizontal="center" vertical="center"/>
    </xf>
    <xf numFmtId="9" fontId="14" fillId="5" borderId="0" xfId="2" applyNumberFormat="1" applyFont="1" applyFill="1" applyAlignment="1">
      <alignment horizontal="center" vertical="center"/>
    </xf>
    <xf numFmtId="3" fontId="4" fillId="0" borderId="0" xfId="2" applyNumberFormat="1" applyFont="1" applyAlignment="1">
      <alignment horizontal="center" vertical="center"/>
    </xf>
    <xf numFmtId="0" fontId="15" fillId="7" borderId="10" xfId="0" applyFont="1" applyFill="1" applyBorder="1" applyAlignment="1">
      <alignment vertical="center"/>
    </xf>
    <xf numFmtId="0" fontId="4" fillId="2" borderId="10" xfId="2" applyFont="1" applyFill="1" applyBorder="1" applyAlignment="1">
      <alignment horizontal="center" vertical="center"/>
    </xf>
    <xf numFmtId="0" fontId="4" fillId="2" borderId="4" xfId="2" applyFont="1" applyFill="1" applyBorder="1" applyAlignment="1">
      <alignment horizontal="center" vertical="center"/>
    </xf>
  </cellXfs>
  <cellStyles count="5">
    <cellStyle name="Normal" xfId="0" builtinId="0"/>
    <cellStyle name="Normal 2" xfId="2" xr:uid="{3FE7A329-E2D2-4E5A-8FA2-4A057BC3D21D}"/>
    <cellStyle name="Percent" xfId="1" builtinId="5"/>
    <cellStyle name="Porcentual 2" xfId="3" xr:uid="{2935BDDC-6670-4B9F-AD38-B4EC84ED57A1}"/>
    <cellStyle name="Porcentual 2 2" xfId="4" xr:uid="{B6D27387-E877-462F-BB6F-BB821DFB29B7}"/>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972A0-89D6-4113-8FFD-50C8BD465816}">
  <dimension ref="A1:Q84"/>
  <sheetViews>
    <sheetView tabSelected="1" view="pageBreakPreview" zoomScaleNormal="130" zoomScaleSheetLayoutView="100" workbookViewId="0">
      <selection activeCell="M12" sqref="M12"/>
    </sheetView>
  </sheetViews>
  <sheetFormatPr defaultColWidth="11.453125" defaultRowHeight="12.5" customHeight="1" x14ac:dyDescent="0.25"/>
  <cols>
    <col min="1" max="1" width="2.453125" style="27" customWidth="1"/>
    <col min="2" max="2" width="19.90625" style="28" customWidth="1"/>
    <col min="3" max="3" width="8.1796875" style="28" customWidth="1"/>
    <col min="4" max="4" width="7.08984375" style="28" customWidth="1"/>
    <col min="5" max="8" width="7.54296875" style="28" customWidth="1"/>
    <col min="9" max="9" width="7.54296875" style="27" customWidth="1"/>
    <col min="10" max="16" width="7.7265625" style="28" customWidth="1"/>
    <col min="17" max="16384" width="11.453125" style="28"/>
  </cols>
  <sheetData>
    <row r="1" spans="1:17" ht="28.5" customHeight="1" x14ac:dyDescent="0.25">
      <c r="E1" s="29" t="s">
        <v>140</v>
      </c>
    </row>
    <row r="2" spans="1:17" ht="12.5" customHeight="1" x14ac:dyDescent="0.25">
      <c r="B2" s="30" t="s">
        <v>58</v>
      </c>
      <c r="E2" s="29"/>
    </row>
    <row r="3" spans="1:17" ht="12.5" customHeight="1" x14ac:dyDescent="0.25">
      <c r="Q3" s="27"/>
    </row>
    <row r="4" spans="1:17" ht="12.5" customHeight="1" x14ac:dyDescent="0.25">
      <c r="B4" s="31" t="s">
        <v>4</v>
      </c>
      <c r="C4" s="142" t="s">
        <v>5</v>
      </c>
      <c r="F4" s="40">
        <v>1</v>
      </c>
      <c r="G4" s="40">
        <v>2</v>
      </c>
      <c r="H4" s="40">
        <v>3</v>
      </c>
      <c r="I4" s="58"/>
      <c r="Q4" s="27"/>
    </row>
    <row r="5" spans="1:17" ht="12.5" customHeight="1" x14ac:dyDescent="0.25">
      <c r="B5" s="28" t="s">
        <v>57</v>
      </c>
      <c r="C5" s="33">
        <v>60000</v>
      </c>
      <c r="F5" s="34">
        <f>C5</f>
        <v>60000</v>
      </c>
      <c r="G5" s="34">
        <f>F5</f>
        <v>60000</v>
      </c>
      <c r="H5" s="34">
        <f>G5</f>
        <v>60000</v>
      </c>
      <c r="I5" s="35"/>
      <c r="Q5" s="27"/>
    </row>
    <row r="6" spans="1:17" ht="12.5" customHeight="1" x14ac:dyDescent="0.25">
      <c r="B6" s="28" t="s">
        <v>6</v>
      </c>
      <c r="C6" s="33">
        <v>10</v>
      </c>
      <c r="F6" s="34">
        <f>C6</f>
        <v>10</v>
      </c>
      <c r="G6" s="34">
        <f>F6*(1+$C$8)</f>
        <v>10</v>
      </c>
      <c r="H6" s="34">
        <f>G6*(1+$C$8)</f>
        <v>10</v>
      </c>
      <c r="I6" s="34"/>
      <c r="Q6" s="27"/>
    </row>
    <row r="7" spans="1:17" ht="12.5" customHeight="1" x14ac:dyDescent="0.25">
      <c r="B7" s="28" t="s">
        <v>7</v>
      </c>
      <c r="C7" s="36">
        <v>8</v>
      </c>
      <c r="F7" s="28">
        <f>C7</f>
        <v>8</v>
      </c>
      <c r="G7" s="34">
        <f>F7*(1+$C$8)</f>
        <v>8</v>
      </c>
      <c r="H7" s="34">
        <f>G7*(1+$C$8)</f>
        <v>8</v>
      </c>
      <c r="I7" s="37"/>
    </row>
    <row r="8" spans="1:17" ht="12.5" customHeight="1" x14ac:dyDescent="0.25">
      <c r="B8" s="28" t="s">
        <v>8</v>
      </c>
      <c r="C8" s="38">
        <v>0</v>
      </c>
      <c r="F8" s="30"/>
      <c r="G8" s="37"/>
      <c r="H8" s="37"/>
      <c r="I8" s="37"/>
    </row>
    <row r="9" spans="1:17" ht="12.5" customHeight="1" x14ac:dyDescent="0.25">
      <c r="I9" s="28"/>
    </row>
    <row r="10" spans="1:17" ht="12.5" customHeight="1" x14ac:dyDescent="0.25">
      <c r="A10" s="39"/>
      <c r="B10" s="40" t="s">
        <v>9</v>
      </c>
      <c r="C10" s="30"/>
      <c r="F10" s="40">
        <v>1</v>
      </c>
      <c r="G10" s="40">
        <v>2</v>
      </c>
      <c r="H10" s="40">
        <v>3</v>
      </c>
      <c r="I10" s="30"/>
    </row>
    <row r="11" spans="1:17" ht="12.5" customHeight="1" x14ac:dyDescent="0.25">
      <c r="B11" s="28" t="s">
        <v>10</v>
      </c>
      <c r="C11" s="34"/>
      <c r="F11" s="34"/>
      <c r="G11" s="34"/>
      <c r="H11" s="34"/>
      <c r="I11" s="35"/>
    </row>
    <row r="12" spans="1:17" ht="12.5" customHeight="1" x14ac:dyDescent="0.35">
      <c r="B12" s="28" t="s">
        <v>11</v>
      </c>
      <c r="F12" s="41"/>
      <c r="G12" s="41"/>
      <c r="H12" s="41"/>
      <c r="I12" s="34"/>
      <c r="K12" s="129"/>
    </row>
    <row r="13" spans="1:17" ht="12.5" customHeight="1" x14ac:dyDescent="0.25">
      <c r="B13" s="28" t="s">
        <v>12</v>
      </c>
      <c r="C13" s="34"/>
      <c r="F13" s="34"/>
      <c r="G13" s="34"/>
      <c r="H13" s="34"/>
      <c r="I13" s="34"/>
    </row>
    <row r="14" spans="1:17" ht="12.5" customHeight="1" x14ac:dyDescent="0.25">
      <c r="B14" s="28" t="s">
        <v>13</v>
      </c>
      <c r="C14" s="36">
        <v>20</v>
      </c>
      <c r="F14" s="42">
        <f>C14</f>
        <v>20</v>
      </c>
      <c r="G14" s="42">
        <f>F14*(1+$C8)</f>
        <v>20</v>
      </c>
      <c r="H14" s="45">
        <f>G14*(1+$C8)</f>
        <v>20</v>
      </c>
      <c r="I14" s="30"/>
    </row>
    <row r="15" spans="1:17" ht="12.5" customHeight="1" x14ac:dyDescent="0.25">
      <c r="B15" s="43" t="s">
        <v>0</v>
      </c>
      <c r="C15" s="59"/>
      <c r="F15" s="53"/>
      <c r="G15" s="53"/>
      <c r="H15" s="53"/>
      <c r="I15" s="34"/>
      <c r="J15" s="44"/>
    </row>
    <row r="16" spans="1:17" ht="12.5" customHeight="1" x14ac:dyDescent="0.25">
      <c r="B16" s="28" t="s">
        <v>14</v>
      </c>
      <c r="C16" s="36">
        <v>5</v>
      </c>
      <c r="D16" s="28" t="s">
        <v>65</v>
      </c>
      <c r="F16" s="42"/>
      <c r="G16" s="42"/>
      <c r="H16" s="42"/>
      <c r="I16" s="28"/>
      <c r="J16" s="44"/>
    </row>
    <row r="17" spans="1:15" ht="12.5" customHeight="1" x14ac:dyDescent="0.25">
      <c r="B17" s="30" t="s">
        <v>1</v>
      </c>
      <c r="C17" s="27"/>
      <c r="F17" s="34">
        <f>F15-F16</f>
        <v>0</v>
      </c>
      <c r="G17" s="34">
        <f>G15-G16</f>
        <v>0</v>
      </c>
      <c r="H17" s="34">
        <f>H15-H16</f>
        <v>0</v>
      </c>
      <c r="I17" s="34"/>
      <c r="J17" s="44"/>
    </row>
    <row r="18" spans="1:15" ht="12.5" customHeight="1" x14ac:dyDescent="0.25">
      <c r="B18" s="28" t="s">
        <v>15</v>
      </c>
      <c r="C18" s="38">
        <v>0.05</v>
      </c>
      <c r="F18" s="45"/>
      <c r="G18" s="45"/>
      <c r="H18" s="45"/>
      <c r="I18" s="28"/>
      <c r="J18" s="44"/>
    </row>
    <row r="19" spans="1:15" ht="12.5" customHeight="1" x14ac:dyDescent="0.25">
      <c r="B19" s="28" t="s">
        <v>16</v>
      </c>
      <c r="C19" s="59"/>
      <c r="F19" s="34">
        <f>F17-F18</f>
        <v>0</v>
      </c>
      <c r="G19" s="34">
        <f>G17-G18</f>
        <v>0</v>
      </c>
      <c r="H19" s="34">
        <f>H17-H18</f>
        <v>0</v>
      </c>
      <c r="I19" s="34"/>
      <c r="J19" s="44"/>
    </row>
    <row r="20" spans="1:15" ht="12.5" customHeight="1" x14ac:dyDescent="0.25">
      <c r="B20" s="28" t="s">
        <v>68</v>
      </c>
      <c r="C20" s="38">
        <v>0.2</v>
      </c>
      <c r="F20" s="45">
        <f>F19*$C$20</f>
        <v>0</v>
      </c>
      <c r="G20" s="45">
        <f>G19*$C$20</f>
        <v>0</v>
      </c>
      <c r="H20" s="45">
        <f>H19*$C$20</f>
        <v>0</v>
      </c>
      <c r="I20" s="28"/>
      <c r="J20" s="44"/>
    </row>
    <row r="21" spans="1:15" ht="12.5" customHeight="1" x14ac:dyDescent="0.25">
      <c r="B21" s="30" t="s">
        <v>17</v>
      </c>
      <c r="C21" s="57"/>
      <c r="F21" s="34">
        <f>F19-F20</f>
        <v>0</v>
      </c>
      <c r="G21" s="34">
        <f>G19-G20</f>
        <v>0</v>
      </c>
      <c r="H21" s="34">
        <f>H19-H20</f>
        <v>0</v>
      </c>
      <c r="I21" s="34"/>
      <c r="J21" s="46"/>
    </row>
    <row r="22" spans="1:15" ht="12.5" customHeight="1" x14ac:dyDescent="0.25">
      <c r="B22" s="54" t="s">
        <v>62</v>
      </c>
      <c r="C22" s="38">
        <v>0</v>
      </c>
      <c r="E22" s="64"/>
      <c r="F22" s="72">
        <f>$C22*F21</f>
        <v>0</v>
      </c>
      <c r="G22" s="72">
        <f t="shared" ref="G22:H22" si="0">$C22*G21</f>
        <v>0</v>
      </c>
      <c r="H22" s="72">
        <f t="shared" si="0"/>
        <v>0</v>
      </c>
      <c r="I22" s="34"/>
      <c r="J22" s="46"/>
    </row>
    <row r="23" spans="1:15" ht="12.5" customHeight="1" x14ac:dyDescent="0.25">
      <c r="B23" s="30"/>
      <c r="C23" s="30"/>
      <c r="F23" s="34"/>
      <c r="G23" s="34"/>
      <c r="H23" s="34"/>
      <c r="I23" s="158" t="s">
        <v>54</v>
      </c>
      <c r="J23" s="46"/>
    </row>
    <row r="24" spans="1:15" ht="12.5" customHeight="1" x14ac:dyDescent="0.25">
      <c r="B24" s="48" t="s">
        <v>89</v>
      </c>
      <c r="C24" s="48"/>
      <c r="F24" s="49">
        <f>F15/$E$31</f>
        <v>0</v>
      </c>
      <c r="G24" s="49">
        <f>G15/$E$31</f>
        <v>0</v>
      </c>
      <c r="H24" s="49">
        <f>H15/$E$31</f>
        <v>0</v>
      </c>
      <c r="I24" s="135">
        <f>AVERAGE(F24:H24)</f>
        <v>0</v>
      </c>
      <c r="J24" s="46"/>
    </row>
    <row r="25" spans="1:15" ht="12.5" customHeight="1" x14ac:dyDescent="0.25">
      <c r="B25" s="48" t="s">
        <v>55</v>
      </c>
      <c r="C25" s="48"/>
      <c r="F25" s="49">
        <f>F17/E32</f>
        <v>0</v>
      </c>
      <c r="G25" s="49" t="e">
        <f>G17/F32</f>
        <v>#DIV/0!</v>
      </c>
      <c r="H25" s="49" t="e">
        <f>H17/G32</f>
        <v>#DIV/0!</v>
      </c>
      <c r="I25" s="135" t="e">
        <f>AVERAGE(F25:H25)</f>
        <v>#DIV/0!</v>
      </c>
      <c r="J25" s="46"/>
    </row>
    <row r="26" spans="1:15" ht="12.5" customHeight="1" x14ac:dyDescent="0.25">
      <c r="B26" s="48" t="s">
        <v>67</v>
      </c>
      <c r="C26" s="48"/>
      <c r="F26" s="49">
        <f>F21/E32</f>
        <v>0</v>
      </c>
      <c r="G26" s="49" t="e">
        <f t="shared" ref="G26:H26" si="1">G21/F32</f>
        <v>#DIV/0!</v>
      </c>
      <c r="H26" s="49" t="e">
        <f t="shared" si="1"/>
        <v>#DIV/0!</v>
      </c>
      <c r="I26" s="135" t="e">
        <f>AVERAGE(F26:H26)</f>
        <v>#DIV/0!</v>
      </c>
      <c r="J26" s="46"/>
    </row>
    <row r="27" spans="1:15" ht="12.5" customHeight="1" x14ac:dyDescent="0.25">
      <c r="B27" s="48" t="s">
        <v>56</v>
      </c>
      <c r="C27" s="48"/>
      <c r="F27" s="49" t="e">
        <f>F21/E37</f>
        <v>#DIV/0!</v>
      </c>
      <c r="G27" s="49" t="e">
        <f>G21/F37</f>
        <v>#DIV/0!</v>
      </c>
      <c r="H27" s="49" t="e">
        <f>H21/G37</f>
        <v>#DIV/0!</v>
      </c>
      <c r="I27" s="135" t="e">
        <f>AVERAGE(F27:H27)</f>
        <v>#DIV/0!</v>
      </c>
      <c r="J27" s="46"/>
    </row>
    <row r="28" spans="1:15" ht="12.5" customHeight="1" x14ac:dyDescent="0.25">
      <c r="B28" s="30"/>
      <c r="C28" s="30"/>
      <c r="E28" s="34"/>
      <c r="F28" s="34"/>
      <c r="G28" s="34"/>
      <c r="H28" s="34"/>
      <c r="J28" s="46"/>
    </row>
    <row r="29" spans="1:15" ht="12.5" customHeight="1" x14ac:dyDescent="0.25">
      <c r="A29" s="39"/>
      <c r="B29" s="40" t="s">
        <v>18</v>
      </c>
      <c r="C29" s="30"/>
      <c r="E29" s="40">
        <v>0</v>
      </c>
      <c r="F29" s="40">
        <v>1</v>
      </c>
      <c r="G29" s="40">
        <v>2</v>
      </c>
      <c r="H29" s="40">
        <v>3</v>
      </c>
      <c r="I29" s="30"/>
      <c r="K29" s="30" t="s">
        <v>30</v>
      </c>
    </row>
    <row r="30" spans="1:15" ht="12.5" customHeight="1" x14ac:dyDescent="0.25">
      <c r="B30" s="28" t="s">
        <v>19</v>
      </c>
      <c r="C30" s="38">
        <v>0.2</v>
      </c>
      <c r="D30" s="28" t="s">
        <v>115</v>
      </c>
      <c r="F30" s="34">
        <f>$C$30*F11</f>
        <v>0</v>
      </c>
      <c r="G30" s="34">
        <f>$C$30*G11</f>
        <v>0</v>
      </c>
      <c r="H30" s="156">
        <v>0</v>
      </c>
      <c r="I30" s="35"/>
      <c r="K30" s="28" t="s">
        <v>31</v>
      </c>
      <c r="L30" s="30">
        <v>90</v>
      </c>
      <c r="N30" s="60" t="s">
        <v>32</v>
      </c>
      <c r="O30" s="60"/>
    </row>
    <row r="31" spans="1:15" ht="12.5" customHeight="1" x14ac:dyDescent="0.25">
      <c r="B31" s="28" t="s">
        <v>20</v>
      </c>
      <c r="C31" s="33">
        <v>0</v>
      </c>
      <c r="D31" s="28" t="s">
        <v>64</v>
      </c>
      <c r="E31" s="66">
        <v>300</v>
      </c>
      <c r="F31" s="41"/>
      <c r="G31" s="41"/>
      <c r="H31" s="66"/>
      <c r="I31" s="35"/>
      <c r="K31" s="28" t="s">
        <v>33</v>
      </c>
      <c r="L31" s="30">
        <v>10</v>
      </c>
      <c r="N31" s="61">
        <f>(L30+L31*0.85-L32*0.85)/365</f>
        <v>0.2</v>
      </c>
      <c r="O31" s="62"/>
    </row>
    <row r="32" spans="1:15" ht="12.5" customHeight="1" x14ac:dyDescent="0.25">
      <c r="B32" s="43" t="s">
        <v>21</v>
      </c>
      <c r="C32" s="52"/>
      <c r="E32" s="34">
        <f>E31+E30</f>
        <v>300</v>
      </c>
      <c r="F32" s="34">
        <f>F31+F30</f>
        <v>0</v>
      </c>
      <c r="G32" s="34">
        <f>G31+G30</f>
        <v>0</v>
      </c>
      <c r="H32" s="34">
        <f>H31+H30</f>
        <v>0</v>
      </c>
      <c r="I32" s="34"/>
      <c r="K32" s="28" t="s">
        <v>34</v>
      </c>
      <c r="L32" s="30">
        <v>30</v>
      </c>
    </row>
    <row r="33" spans="2:10" ht="7.5" customHeight="1" x14ac:dyDescent="0.25">
      <c r="C33" s="27"/>
      <c r="I33" s="28"/>
    </row>
    <row r="34" spans="2:10" ht="12.5" customHeight="1" x14ac:dyDescent="0.25">
      <c r="B34" s="65" t="s">
        <v>59</v>
      </c>
      <c r="C34" s="38">
        <v>0</v>
      </c>
      <c r="D34" s="28" t="s">
        <v>63</v>
      </c>
      <c r="E34" s="28">
        <f>$C34*E30</f>
        <v>0</v>
      </c>
      <c r="F34" s="118">
        <f>$C34*F30</f>
        <v>0</v>
      </c>
      <c r="G34" s="118">
        <f t="shared" ref="G34:H34" si="2">$C34*G30</f>
        <v>0</v>
      </c>
      <c r="H34" s="28">
        <f t="shared" si="2"/>
        <v>0</v>
      </c>
      <c r="I34" s="28"/>
    </row>
    <row r="35" spans="2:10" ht="12.5" customHeight="1" x14ac:dyDescent="0.25">
      <c r="B35" s="65" t="s">
        <v>60</v>
      </c>
      <c r="C35" s="33">
        <v>3</v>
      </c>
      <c r="D35" s="28" t="s">
        <v>97</v>
      </c>
      <c r="E35" s="66">
        <v>0</v>
      </c>
      <c r="F35" s="41">
        <f>E35-($E35/$C35)</f>
        <v>0</v>
      </c>
      <c r="G35" s="41">
        <f>F35-($E35/$C35)</f>
        <v>0</v>
      </c>
      <c r="H35" s="66">
        <v>0</v>
      </c>
      <c r="I35" s="28"/>
    </row>
    <row r="36" spans="2:10" ht="12.5" customHeight="1" x14ac:dyDescent="0.25">
      <c r="B36" s="30" t="s">
        <v>61</v>
      </c>
      <c r="E36" s="34">
        <f>E34+E35</f>
        <v>0</v>
      </c>
      <c r="F36" s="34">
        <f>F34+F35</f>
        <v>0</v>
      </c>
      <c r="G36" s="34">
        <f t="shared" ref="G36:H36" si="3">G34+G35</f>
        <v>0</v>
      </c>
      <c r="H36" s="34">
        <f t="shared" si="3"/>
        <v>0</v>
      </c>
      <c r="I36" s="34"/>
    </row>
    <row r="37" spans="2:10" ht="12.5" customHeight="1" x14ac:dyDescent="0.25">
      <c r="B37" s="30" t="s">
        <v>51</v>
      </c>
      <c r="C37" s="71"/>
      <c r="E37" s="73"/>
      <c r="F37" s="41"/>
      <c r="G37" s="41"/>
      <c r="H37" s="41"/>
      <c r="I37" s="35"/>
    </row>
    <row r="38" spans="2:10" ht="12.5" customHeight="1" x14ac:dyDescent="0.25">
      <c r="B38" s="30" t="s">
        <v>22</v>
      </c>
      <c r="E38" s="34">
        <f>E36+E37</f>
        <v>0</v>
      </c>
      <c r="F38" s="34">
        <f t="shared" ref="F38:H38" si="4">F36+F37</f>
        <v>0</v>
      </c>
      <c r="G38" s="34">
        <f t="shared" si="4"/>
        <v>0</v>
      </c>
      <c r="H38" s="34">
        <f t="shared" si="4"/>
        <v>0</v>
      </c>
      <c r="I38" s="34"/>
    </row>
    <row r="39" spans="2:10" ht="5.5" customHeight="1" x14ac:dyDescent="0.25">
      <c r="F39" s="34"/>
      <c r="G39" s="34"/>
      <c r="H39" s="34"/>
      <c r="I39" s="34"/>
    </row>
    <row r="40" spans="2:10" ht="12.5" customHeight="1" x14ac:dyDescent="0.25">
      <c r="D40" s="67" t="s">
        <v>52</v>
      </c>
      <c r="E40" s="34"/>
      <c r="F40" s="34"/>
      <c r="G40" s="34"/>
      <c r="H40" s="34"/>
      <c r="I40" s="35"/>
    </row>
    <row r="41" spans="2:10" ht="12.5" customHeight="1" x14ac:dyDescent="0.25">
      <c r="D41" s="48" t="s">
        <v>23</v>
      </c>
      <c r="F41" s="34"/>
      <c r="G41" s="34"/>
      <c r="H41" s="34"/>
      <c r="I41" s="35"/>
    </row>
    <row r="42" spans="2:10" ht="12.5" customHeight="1" x14ac:dyDescent="0.25">
      <c r="D42" s="64" t="s">
        <v>69</v>
      </c>
      <c r="E42" s="74"/>
      <c r="F42" s="74"/>
      <c r="G42" s="74"/>
      <c r="H42" s="74"/>
      <c r="I42" s="35"/>
    </row>
    <row r="43" spans="2:10" ht="12.5" customHeight="1" x14ac:dyDescent="0.25">
      <c r="E43" s="34"/>
      <c r="F43" s="34"/>
      <c r="G43" s="34"/>
      <c r="H43" s="35"/>
    </row>
    <row r="44" spans="2:10" ht="12.5" customHeight="1" x14ac:dyDescent="0.25">
      <c r="B44" s="31" t="s">
        <v>119</v>
      </c>
      <c r="C44" s="43"/>
      <c r="E44" s="40">
        <v>0</v>
      </c>
      <c r="F44" s="40">
        <v>1</v>
      </c>
      <c r="G44" s="40">
        <v>2</v>
      </c>
      <c r="H44" s="40">
        <v>3</v>
      </c>
      <c r="I44" s="30"/>
      <c r="J44" s="27"/>
    </row>
    <row r="45" spans="2:10" ht="12.5" customHeight="1" x14ac:dyDescent="0.25">
      <c r="B45" s="28" t="s">
        <v>17</v>
      </c>
      <c r="F45" s="34"/>
      <c r="G45" s="34"/>
      <c r="H45" s="34"/>
      <c r="I45" s="34"/>
      <c r="J45" s="27"/>
    </row>
    <row r="46" spans="2:10" ht="12.5" customHeight="1" x14ac:dyDescent="0.25">
      <c r="B46" s="51" t="s">
        <v>24</v>
      </c>
      <c r="C46" s="51"/>
      <c r="E46" s="34"/>
      <c r="F46" s="34"/>
      <c r="G46" s="34"/>
      <c r="H46" s="34"/>
      <c r="I46" s="35"/>
      <c r="J46" s="27"/>
    </row>
    <row r="47" spans="2:10" ht="12.5" customHeight="1" x14ac:dyDescent="0.25">
      <c r="B47" s="58" t="s">
        <v>29</v>
      </c>
      <c r="C47" s="58"/>
      <c r="E47" s="41"/>
      <c r="F47" s="41"/>
      <c r="G47" s="41"/>
      <c r="H47" s="41"/>
      <c r="I47" s="131" t="s">
        <v>139</v>
      </c>
      <c r="J47" s="27"/>
    </row>
    <row r="48" spans="2:10" ht="12.5" customHeight="1" x14ac:dyDescent="0.25">
      <c r="B48" s="60" t="s">
        <v>66</v>
      </c>
      <c r="C48" s="58"/>
      <c r="E48" s="53">
        <f>SUM(E45:E47)</f>
        <v>0</v>
      </c>
      <c r="F48" s="53">
        <f>SUM(F45:F47)</f>
        <v>0</v>
      </c>
      <c r="G48" s="53">
        <f>SUM(G45:G47)</f>
        <v>0</v>
      </c>
      <c r="H48" s="53">
        <f>SUM(H45:H47)</f>
        <v>0</v>
      </c>
      <c r="I48" s="130">
        <f>SUM(E48:H48)</f>
        <v>0</v>
      </c>
      <c r="J48" s="27"/>
    </row>
    <row r="49" spans="2:11" ht="12.5" customHeight="1" x14ac:dyDescent="0.25">
      <c r="B49" s="54" t="s">
        <v>25</v>
      </c>
      <c r="C49" s="55" t="e">
        <f>IRR(E48:H48)</f>
        <v>#NUM!</v>
      </c>
      <c r="E49" s="34"/>
      <c r="F49" s="34"/>
      <c r="G49" s="34"/>
      <c r="H49" s="34"/>
      <c r="I49" s="34"/>
      <c r="J49" s="39"/>
    </row>
    <row r="50" spans="2:11" ht="12.5" customHeight="1" x14ac:dyDescent="0.25">
      <c r="C50" s="54"/>
      <c r="F50" s="54"/>
      <c r="G50" s="68"/>
      <c r="H50" s="69"/>
      <c r="I50" s="35"/>
      <c r="J50" s="56"/>
    </row>
    <row r="51" spans="2:11" ht="12.5" customHeight="1" x14ac:dyDescent="0.25">
      <c r="B51" s="40" t="s">
        <v>27</v>
      </c>
      <c r="C51" s="30"/>
      <c r="E51" s="40">
        <v>0</v>
      </c>
      <c r="F51" s="40">
        <v>1</v>
      </c>
      <c r="G51" s="40">
        <v>2</v>
      </c>
      <c r="H51" s="40">
        <v>3</v>
      </c>
      <c r="I51" s="35"/>
      <c r="J51" s="56"/>
    </row>
    <row r="52" spans="2:11" ht="12.5" customHeight="1" x14ac:dyDescent="0.25">
      <c r="B52" s="28" t="s">
        <v>2</v>
      </c>
      <c r="E52" s="34"/>
      <c r="F52" s="34"/>
      <c r="G52" s="34"/>
      <c r="H52" s="34"/>
      <c r="I52" s="35"/>
      <c r="J52" s="56"/>
    </row>
    <row r="53" spans="2:11" ht="12.5" customHeight="1" x14ac:dyDescent="0.25">
      <c r="B53" s="51" t="s">
        <v>24</v>
      </c>
      <c r="C53" s="51"/>
      <c r="E53" s="41"/>
      <c r="F53" s="41"/>
      <c r="G53" s="41"/>
      <c r="H53" s="41"/>
      <c r="I53" s="35"/>
      <c r="J53" s="56"/>
    </row>
    <row r="54" spans="2:11" ht="12.5" customHeight="1" x14ac:dyDescent="0.25">
      <c r="B54" s="43" t="s">
        <v>27</v>
      </c>
      <c r="C54" s="51"/>
      <c r="E54" s="53">
        <f>SUM(E52:E53)</f>
        <v>0</v>
      </c>
      <c r="F54" s="53">
        <f>SUM(F52:F53)</f>
        <v>0</v>
      </c>
      <c r="G54" s="53">
        <f>SUM(G52:G53)</f>
        <v>0</v>
      </c>
      <c r="H54" s="53">
        <f>SUM(H52:H53)</f>
        <v>0</v>
      </c>
      <c r="I54" s="35"/>
      <c r="J54" s="56"/>
    </row>
    <row r="55" spans="2:11" ht="12.5" customHeight="1" x14ac:dyDescent="0.25">
      <c r="B55" s="54" t="s">
        <v>25</v>
      </c>
      <c r="C55" s="55" t="e">
        <f>IRR(E54:H54)</f>
        <v>#NUM!</v>
      </c>
      <c r="E55" s="34"/>
      <c r="F55" s="34"/>
      <c r="G55" s="34"/>
      <c r="H55" s="34"/>
    </row>
    <row r="56" spans="2:11" ht="12.5" customHeight="1" x14ac:dyDescent="0.25">
      <c r="B56" s="54"/>
      <c r="C56" s="134"/>
      <c r="E56" s="34"/>
      <c r="F56" s="34"/>
      <c r="G56" s="34"/>
      <c r="H56" s="34"/>
    </row>
    <row r="57" spans="2:11" ht="12.5" customHeight="1" x14ac:dyDescent="0.25">
      <c r="B57" s="54"/>
      <c r="C57" s="134"/>
      <c r="E57" s="34"/>
      <c r="F57" s="34"/>
      <c r="G57" s="34"/>
      <c r="H57" s="34"/>
    </row>
    <row r="58" spans="2:11" ht="12.5" customHeight="1" x14ac:dyDescent="0.25">
      <c r="E58" s="54"/>
      <c r="F58" s="68"/>
      <c r="G58" s="69"/>
      <c r="H58" s="35"/>
    </row>
    <row r="59" spans="2:11" ht="17" customHeight="1" x14ac:dyDescent="0.25">
      <c r="B59" s="137" t="s">
        <v>70</v>
      </c>
      <c r="C59" s="138"/>
      <c r="D59" s="139"/>
      <c r="E59" s="140"/>
      <c r="G59" s="132" t="s">
        <v>94</v>
      </c>
      <c r="H59" s="80"/>
      <c r="I59" s="80"/>
      <c r="J59" s="80"/>
      <c r="K59" s="80"/>
    </row>
    <row r="60" spans="2:11" ht="12.5" customHeight="1" x14ac:dyDescent="0.25">
      <c r="B60" s="80"/>
      <c r="C60" s="80"/>
      <c r="D60" s="80"/>
      <c r="E60" s="80"/>
      <c r="F60" s="78"/>
      <c r="G60" s="79"/>
      <c r="H60" s="80"/>
      <c r="I60" s="80"/>
      <c r="J60" s="80"/>
      <c r="K60" s="80"/>
    </row>
    <row r="61" spans="2:11" ht="12.5" customHeight="1" x14ac:dyDescent="0.2">
      <c r="B61" s="81"/>
      <c r="C61" s="117"/>
      <c r="D61" s="117" t="s">
        <v>76</v>
      </c>
      <c r="E61" s="83"/>
      <c r="F61" s="178"/>
      <c r="G61" s="80"/>
      <c r="H61" s="109"/>
      <c r="I61" s="109"/>
      <c r="J61" s="109"/>
      <c r="K61" s="109"/>
    </row>
    <row r="62" spans="2:11" ht="12.5" customHeight="1" x14ac:dyDescent="0.2">
      <c r="B62" s="85" t="s">
        <v>71</v>
      </c>
      <c r="C62" s="86" t="s">
        <v>3</v>
      </c>
      <c r="D62" s="86" t="s">
        <v>72</v>
      </c>
      <c r="E62" s="87" t="s">
        <v>73</v>
      </c>
      <c r="F62" s="88" t="s">
        <v>74</v>
      </c>
      <c r="G62" s="80"/>
      <c r="H62" s="110"/>
      <c r="I62" s="110"/>
      <c r="J62" s="111"/>
      <c r="K62" s="110"/>
    </row>
    <row r="63" spans="2:11" ht="12.5" customHeight="1" x14ac:dyDescent="0.2">
      <c r="B63" s="89" t="s">
        <v>77</v>
      </c>
      <c r="C63" s="101">
        <v>10</v>
      </c>
      <c r="D63" s="101">
        <v>9</v>
      </c>
      <c r="E63" s="97">
        <v>11</v>
      </c>
      <c r="F63" s="90"/>
      <c r="G63" s="80"/>
      <c r="H63" s="112"/>
      <c r="I63" s="113"/>
      <c r="J63" s="111"/>
      <c r="K63" s="111"/>
    </row>
    <row r="64" spans="2:11" ht="12.5" customHeight="1" x14ac:dyDescent="0.2">
      <c r="B64" s="91" t="s">
        <v>75</v>
      </c>
      <c r="C64" s="94"/>
      <c r="D64" s="94"/>
      <c r="E64" s="102"/>
      <c r="F64" s="92"/>
      <c r="G64" s="80"/>
      <c r="H64" s="112"/>
      <c r="I64" s="113"/>
      <c r="J64" s="114"/>
      <c r="K64" s="115"/>
    </row>
    <row r="65" spans="2:11" ht="12.5" customHeight="1" x14ac:dyDescent="0.2">
      <c r="B65" s="89" t="s">
        <v>78</v>
      </c>
      <c r="C65" s="101">
        <v>300</v>
      </c>
      <c r="D65" s="101">
        <v>330</v>
      </c>
      <c r="E65" s="97">
        <v>270</v>
      </c>
      <c r="F65" s="90"/>
      <c r="G65" s="80"/>
      <c r="H65" s="112"/>
      <c r="I65" s="113"/>
      <c r="J65" s="114"/>
      <c r="K65" s="115"/>
    </row>
    <row r="66" spans="2:11" ht="12.5" customHeight="1" x14ac:dyDescent="0.2">
      <c r="B66" s="91" t="s">
        <v>75</v>
      </c>
      <c r="C66" s="94"/>
      <c r="D66" s="94"/>
      <c r="E66" s="102"/>
      <c r="F66" s="93"/>
      <c r="G66" s="80"/>
      <c r="H66" s="112"/>
      <c r="I66" s="116"/>
      <c r="J66" s="114"/>
      <c r="K66" s="115"/>
    </row>
    <row r="67" spans="2:11" ht="12.5" customHeight="1" x14ac:dyDescent="0.2">
      <c r="B67" s="89" t="s">
        <v>79</v>
      </c>
      <c r="C67" s="103">
        <v>0.2</v>
      </c>
      <c r="D67" s="103">
        <v>0.25</v>
      </c>
      <c r="E67" s="104">
        <v>0.15</v>
      </c>
      <c r="F67" s="95"/>
      <c r="G67" s="80"/>
      <c r="H67" s="112"/>
      <c r="I67" s="109"/>
      <c r="J67" s="114"/>
      <c r="K67" s="109"/>
    </row>
    <row r="68" spans="2:11" ht="12.5" customHeight="1" x14ac:dyDescent="0.2">
      <c r="B68" s="91" t="s">
        <v>75</v>
      </c>
      <c r="C68" s="94"/>
      <c r="D68" s="94"/>
      <c r="E68" s="102"/>
      <c r="F68" s="93">
        <f>E68-D68</f>
        <v>0</v>
      </c>
      <c r="G68" s="80"/>
      <c r="H68" s="80"/>
      <c r="I68" s="80"/>
      <c r="J68" s="80"/>
      <c r="K68" s="80"/>
    </row>
    <row r="69" spans="2:11" ht="21.5" customHeight="1" x14ac:dyDescent="0.25">
      <c r="B69" s="179" t="s">
        <v>80</v>
      </c>
      <c r="C69" s="175"/>
      <c r="D69" s="175"/>
      <c r="E69" s="176"/>
      <c r="F69" s="177">
        <f>E69-D69</f>
        <v>0</v>
      </c>
    </row>
    <row r="70" spans="2:11" ht="12.5" customHeight="1" x14ac:dyDescent="0.25">
      <c r="B70"/>
    </row>
    <row r="71" spans="2:11" ht="12.5" customHeight="1" x14ac:dyDescent="0.25">
      <c r="B71" s="70"/>
    </row>
    <row r="72" spans="2:11" ht="12.5" customHeight="1" x14ac:dyDescent="0.25">
      <c r="B72" s="180" t="s">
        <v>82</v>
      </c>
      <c r="C72" s="181"/>
      <c r="D72" s="181"/>
      <c r="G72" s="132" t="s">
        <v>93</v>
      </c>
      <c r="I72" s="110"/>
    </row>
    <row r="73" spans="2:11" ht="12.5" customHeight="1" x14ac:dyDescent="0.25">
      <c r="B73" s="96" t="s">
        <v>81</v>
      </c>
      <c r="C73" s="120" t="s">
        <v>35</v>
      </c>
      <c r="D73" s="127" t="s">
        <v>83</v>
      </c>
      <c r="I73" s="111"/>
    </row>
    <row r="74" spans="2:11" ht="12.5" customHeight="1" x14ac:dyDescent="0.25">
      <c r="B74" s="119" t="s">
        <v>84</v>
      </c>
      <c r="C74" s="124"/>
      <c r="D74" s="121"/>
      <c r="I74" s="115"/>
    </row>
    <row r="75" spans="2:11" ht="12.5" customHeight="1" x14ac:dyDescent="0.25">
      <c r="B75" s="98" t="s">
        <v>85</v>
      </c>
      <c r="C75" s="125"/>
      <c r="D75" s="122"/>
      <c r="I75" s="115"/>
    </row>
    <row r="76" spans="2:11" ht="12.5" customHeight="1" x14ac:dyDescent="0.25">
      <c r="B76" s="98" t="s">
        <v>86</v>
      </c>
      <c r="C76" s="125"/>
      <c r="D76" s="122"/>
      <c r="I76" s="115"/>
    </row>
    <row r="77" spans="2:11" ht="12.5" customHeight="1" x14ac:dyDescent="0.25">
      <c r="B77" s="99" t="s">
        <v>87</v>
      </c>
      <c r="C77" s="126"/>
      <c r="D77" s="123"/>
      <c r="I77" s="110"/>
    </row>
    <row r="79" spans="2:11" ht="12.5" customHeight="1" x14ac:dyDescent="0.25">
      <c r="G79" s="132" t="s">
        <v>95</v>
      </c>
    </row>
    <row r="81" spans="2:9" ht="12.5" customHeight="1" x14ac:dyDescent="0.25">
      <c r="B81" s="40" t="s">
        <v>113</v>
      </c>
      <c r="D81" s="40">
        <v>0</v>
      </c>
      <c r="E81" s="40">
        <v>1</v>
      </c>
      <c r="F81" s="40">
        <v>2</v>
      </c>
      <c r="G81" s="40">
        <v>3</v>
      </c>
      <c r="H81" s="141" t="s">
        <v>35</v>
      </c>
      <c r="I81" s="141" t="s">
        <v>92</v>
      </c>
    </row>
    <row r="82" spans="2:9" ht="14" customHeight="1" x14ac:dyDescent="0.25">
      <c r="B82" s="28" t="s">
        <v>116</v>
      </c>
      <c r="D82" s="28">
        <v>-300</v>
      </c>
      <c r="E82" s="28">
        <v>-28</v>
      </c>
      <c r="F82" s="28">
        <v>92</v>
      </c>
      <c r="G82" s="28">
        <v>332</v>
      </c>
      <c r="H82" s="59">
        <f t="shared" ref="H82:H83" si="5">IRR(D82:G82)</f>
        <v>0.1000188925132417</v>
      </c>
      <c r="I82" s="27">
        <f t="shared" ref="I82:I83" si="6">SUM(D82:G82)</f>
        <v>96</v>
      </c>
    </row>
    <row r="83" spans="2:9" ht="14" customHeight="1" x14ac:dyDescent="0.25">
      <c r="B83" s="28" t="s">
        <v>118</v>
      </c>
      <c r="D83" s="118">
        <v>-120</v>
      </c>
      <c r="E83" s="118">
        <v>0.79999999999999716</v>
      </c>
      <c r="F83" s="118">
        <v>23.36</v>
      </c>
      <c r="G83" s="118">
        <v>169.76</v>
      </c>
      <c r="H83" s="59">
        <f t="shared" si="5"/>
        <v>0.18267186571826977</v>
      </c>
      <c r="I83" s="133">
        <f t="shared" si="6"/>
        <v>73.919999999999987</v>
      </c>
    </row>
    <row r="84" spans="2:9" ht="14" customHeight="1" x14ac:dyDescent="0.25">
      <c r="B84" s="28" t="s">
        <v>117</v>
      </c>
      <c r="D84" s="28">
        <v>0</v>
      </c>
      <c r="E84" s="28">
        <v>-88</v>
      </c>
      <c r="F84" s="28">
        <v>32</v>
      </c>
      <c r="G84" s="28">
        <v>152</v>
      </c>
      <c r="H84" s="59">
        <f>IRR(D84:G84)</f>
        <v>0.50859268357512954</v>
      </c>
      <c r="I84" s="27">
        <f>SUM(D84:G84)</f>
        <v>96</v>
      </c>
    </row>
  </sheetData>
  <mergeCells count="1">
    <mergeCell ref="B72:D72"/>
  </mergeCells>
  <printOptions horizontalCentered="1" verticalCentered="1" headings="1"/>
  <pageMargins left="0.74803149606299213" right="0.35433070866141736" top="0.94488188976377963" bottom="0.82677165354330717" header="0" footer="0"/>
  <pageSetup paperSize="9" orientation="portrait" horizontalDpi="200" verticalDpi="200" r:id="rId1"/>
  <headerFooter alignWithMargins="0">
    <oddFooter>Page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A55FF-A6BC-49CD-B350-510873CD7290}">
  <dimension ref="A1:R57"/>
  <sheetViews>
    <sheetView view="pageBreakPreview" zoomScaleNormal="100" zoomScaleSheetLayoutView="100" workbookViewId="0">
      <selection activeCell="O24" sqref="O24"/>
    </sheetView>
  </sheetViews>
  <sheetFormatPr defaultColWidth="8.81640625" defaultRowHeight="11.5" x14ac:dyDescent="0.25"/>
  <cols>
    <col min="1" max="1" width="7" style="1" customWidth="1"/>
    <col min="2" max="2" width="23.36328125" style="1" customWidth="1"/>
    <col min="3" max="4" width="5.7265625" style="1" customWidth="1"/>
    <col min="5" max="8" width="6.81640625" style="1" customWidth="1"/>
    <col min="9" max="9" width="5.1796875" style="1" customWidth="1"/>
    <col min="10" max="10" width="6.81640625" style="1" customWidth="1"/>
    <col min="11" max="11" width="7" style="5" customWidth="1"/>
    <col min="12" max="12" width="8.90625" style="5" customWidth="1"/>
    <col min="13" max="17" width="7" style="5" customWidth="1"/>
    <col min="18" max="18" width="8.81640625" style="4" customWidth="1"/>
    <col min="19" max="16384" width="8.81640625" style="1"/>
  </cols>
  <sheetData>
    <row r="1" spans="2:18" ht="15.5" x14ac:dyDescent="0.35">
      <c r="E1" s="25" t="s">
        <v>141</v>
      </c>
      <c r="K1" s="6"/>
      <c r="L1" s="6"/>
      <c r="M1" s="6"/>
      <c r="N1" s="6"/>
      <c r="O1" s="6"/>
      <c r="P1" s="6"/>
    </row>
    <row r="2" spans="2:18" ht="15.5" x14ac:dyDescent="0.35">
      <c r="B2" s="6" t="s">
        <v>110</v>
      </c>
      <c r="E2" s="25"/>
      <c r="K2" s="6"/>
      <c r="L2" s="6"/>
      <c r="M2" s="6"/>
      <c r="N2" s="6"/>
      <c r="O2" s="6"/>
      <c r="P2" s="6"/>
    </row>
    <row r="3" spans="2:18" x14ac:dyDescent="0.25">
      <c r="G3" s="150" t="s">
        <v>39</v>
      </c>
      <c r="K3" s="6"/>
      <c r="L3" s="6"/>
      <c r="M3" s="6"/>
      <c r="N3" s="6"/>
      <c r="O3" s="6"/>
      <c r="P3" s="6"/>
    </row>
    <row r="4" spans="2:18" x14ac:dyDescent="0.25">
      <c r="B4" s="151" t="s">
        <v>38</v>
      </c>
      <c r="C4" s="149" t="s">
        <v>5</v>
      </c>
      <c r="F4" s="150">
        <v>1</v>
      </c>
      <c r="G4" s="150">
        <v>2</v>
      </c>
      <c r="H4" s="150">
        <v>3</v>
      </c>
      <c r="J4" s="150" t="s">
        <v>100</v>
      </c>
    </row>
    <row r="5" spans="2:18" x14ac:dyDescent="0.25">
      <c r="B5" s="1" t="s">
        <v>0</v>
      </c>
      <c r="C5" s="13">
        <v>100</v>
      </c>
      <c r="D5" s="147"/>
      <c r="F5" s="19">
        <f>$C5</f>
        <v>100</v>
      </c>
      <c r="G5" s="19">
        <f t="shared" ref="G5:H5" si="0">$C5</f>
        <v>100</v>
      </c>
      <c r="H5" s="19">
        <f t="shared" si="0"/>
        <v>100</v>
      </c>
      <c r="J5" s="19">
        <f>$C5</f>
        <v>100</v>
      </c>
    </row>
    <row r="6" spans="2:18" s="5" customFormat="1" x14ac:dyDescent="0.25">
      <c r="B6" s="1" t="s">
        <v>40</v>
      </c>
      <c r="C6" s="13">
        <v>5</v>
      </c>
      <c r="D6" s="4" t="s">
        <v>97</v>
      </c>
      <c r="F6" s="20"/>
      <c r="G6" s="20"/>
      <c r="H6" s="20"/>
      <c r="I6" s="1"/>
      <c r="J6" s="144">
        <v>85</v>
      </c>
      <c r="R6" s="4"/>
    </row>
    <row r="7" spans="2:18" s="5" customFormat="1" x14ac:dyDescent="0.25">
      <c r="B7" s="1" t="s">
        <v>1</v>
      </c>
      <c r="F7" s="19">
        <f>F5-F6</f>
        <v>100</v>
      </c>
      <c r="G7" s="19">
        <f t="shared" ref="G7:H7" si="1">G5-G6</f>
        <v>100</v>
      </c>
      <c r="H7" s="19">
        <f t="shared" si="1"/>
        <v>100</v>
      </c>
      <c r="I7" s="1"/>
      <c r="J7" s="19">
        <f>J5-J6</f>
        <v>15</v>
      </c>
      <c r="M7" s="5" t="s">
        <v>100</v>
      </c>
      <c r="R7" s="4"/>
    </row>
    <row r="8" spans="2:18" s="5" customFormat="1" x14ac:dyDescent="0.25">
      <c r="B8" s="1" t="s">
        <v>36</v>
      </c>
      <c r="C8" s="12">
        <v>0.05</v>
      </c>
      <c r="D8" s="148"/>
      <c r="F8" s="20"/>
      <c r="G8" s="21"/>
      <c r="H8" s="21"/>
      <c r="I8" s="1"/>
      <c r="J8" s="21"/>
      <c r="M8" s="1">
        <v>-300</v>
      </c>
      <c r="R8" s="4"/>
    </row>
    <row r="9" spans="2:18" s="5" customFormat="1" x14ac:dyDescent="0.25">
      <c r="B9" s="1" t="s">
        <v>16</v>
      </c>
      <c r="F9" s="19"/>
      <c r="G9" s="22"/>
      <c r="H9" s="22"/>
      <c r="I9" s="1"/>
      <c r="J9" s="22"/>
      <c r="M9" s="146">
        <v>85</v>
      </c>
      <c r="R9" s="4"/>
    </row>
    <row r="10" spans="2:18" s="5" customFormat="1" x14ac:dyDescent="0.25">
      <c r="B10" s="1" t="s">
        <v>37</v>
      </c>
      <c r="C10" s="12">
        <v>0.2</v>
      </c>
      <c r="F10" s="21"/>
      <c r="G10" s="21"/>
      <c r="H10" s="21"/>
      <c r="I10" s="1"/>
      <c r="J10" s="21"/>
      <c r="M10" s="1">
        <f>M9</f>
        <v>85</v>
      </c>
      <c r="R10" s="4"/>
    </row>
    <row r="11" spans="2:18" s="5" customFormat="1" x14ac:dyDescent="0.25">
      <c r="B11" s="1" t="s">
        <v>53</v>
      </c>
      <c r="F11" s="22"/>
      <c r="G11" s="22"/>
      <c r="H11" s="22"/>
      <c r="I11" s="1"/>
      <c r="J11" s="22"/>
      <c r="M11" s="1">
        <f>M10</f>
        <v>85</v>
      </c>
      <c r="R11" s="4"/>
    </row>
    <row r="12" spans="2:18" s="5" customFormat="1" x14ac:dyDescent="0.25">
      <c r="B12" s="1"/>
      <c r="C12" s="19"/>
      <c r="D12" s="19"/>
      <c r="E12" s="7"/>
      <c r="F12" s="22"/>
      <c r="G12" s="1"/>
      <c r="H12" s="1"/>
      <c r="I12" s="1"/>
      <c r="J12" s="1"/>
      <c r="M12" s="1">
        <f>M11</f>
        <v>85</v>
      </c>
      <c r="R12" s="4"/>
    </row>
    <row r="13" spans="2:18" s="5" customFormat="1" x14ac:dyDescent="0.25">
      <c r="B13" s="151" t="s">
        <v>41</v>
      </c>
      <c r="E13" s="14">
        <v>0</v>
      </c>
      <c r="F13" s="14">
        <v>1</v>
      </c>
      <c r="G13" s="14">
        <v>2</v>
      </c>
      <c r="H13" s="14">
        <v>3</v>
      </c>
      <c r="I13" s="10"/>
      <c r="J13" s="10"/>
      <c r="M13" s="1">
        <f>M12</f>
        <v>85</v>
      </c>
      <c r="R13" s="4"/>
    </row>
    <row r="14" spans="2:18" s="5" customFormat="1" x14ac:dyDescent="0.25">
      <c r="B14" s="1" t="s">
        <v>42</v>
      </c>
      <c r="E14" s="19"/>
      <c r="F14" s="146">
        <v>120</v>
      </c>
      <c r="G14" s="15"/>
      <c r="H14" s="156">
        <v>0</v>
      </c>
      <c r="I14" s="15"/>
      <c r="J14" s="15"/>
      <c r="M14" s="1"/>
      <c r="R14" s="4"/>
    </row>
    <row r="15" spans="2:18" s="5" customFormat="1" x14ac:dyDescent="0.25">
      <c r="B15" s="1" t="s">
        <v>43</v>
      </c>
      <c r="E15" s="145">
        <v>300</v>
      </c>
      <c r="F15" s="16"/>
      <c r="G15" s="16"/>
      <c r="H15" s="66">
        <v>0</v>
      </c>
      <c r="I15" s="15"/>
      <c r="J15" s="15"/>
      <c r="M15" s="8">
        <f>IRR(M8:M13)</f>
        <v>0.12858463526289921</v>
      </c>
      <c r="R15" s="4"/>
    </row>
    <row r="16" spans="2:18" s="5" customFormat="1" ht="12.5" customHeight="1" x14ac:dyDescent="0.25">
      <c r="B16" s="1" t="s">
        <v>44</v>
      </c>
      <c r="E16" s="1"/>
      <c r="F16" s="1"/>
      <c r="G16" s="1"/>
      <c r="H16" s="34"/>
      <c r="I16" s="1"/>
      <c r="J16" s="1"/>
      <c r="R16" s="4"/>
    </row>
    <row r="17" spans="2:18" s="5" customFormat="1" ht="6" customHeight="1" x14ac:dyDescent="0.25">
      <c r="B17" s="1"/>
      <c r="E17" s="1"/>
      <c r="F17" s="15"/>
      <c r="G17" s="22"/>
      <c r="H17" s="28"/>
      <c r="I17" s="1"/>
      <c r="J17" s="1"/>
      <c r="R17" s="4"/>
    </row>
    <row r="18" spans="2:18" s="5" customFormat="1" ht="12.5" customHeight="1" x14ac:dyDescent="0.25">
      <c r="B18" s="152" t="s">
        <v>102</v>
      </c>
      <c r="C18" s="12">
        <v>0.8</v>
      </c>
      <c r="E18" s="1"/>
      <c r="F18" s="15"/>
      <c r="G18" s="15"/>
      <c r="H18" s="28"/>
      <c r="I18" s="1"/>
      <c r="J18" s="1"/>
      <c r="R18" s="4"/>
    </row>
    <row r="19" spans="2:18" s="5" customFormat="1" ht="12" customHeight="1" x14ac:dyDescent="0.25">
      <c r="B19" s="152" t="s">
        <v>101</v>
      </c>
      <c r="C19" s="33">
        <v>3</v>
      </c>
      <c r="D19" s="4" t="s">
        <v>97</v>
      </c>
      <c r="E19" s="145">
        <v>180</v>
      </c>
      <c r="F19" s="23"/>
      <c r="G19" s="23"/>
      <c r="H19" s="66"/>
      <c r="I19" s="1"/>
      <c r="J19" s="1"/>
      <c r="R19" s="4"/>
    </row>
    <row r="20" spans="2:18" s="5" customFormat="1" x14ac:dyDescent="0.25">
      <c r="B20" s="4" t="s">
        <v>61</v>
      </c>
      <c r="E20" s="4"/>
      <c r="F20" s="4"/>
      <c r="G20" s="4"/>
      <c r="H20" s="4"/>
      <c r="I20" s="15"/>
      <c r="J20" s="15"/>
      <c r="R20" s="4"/>
    </row>
    <row r="21" spans="2:18" s="5" customFormat="1" x14ac:dyDescent="0.25">
      <c r="B21" s="1" t="s">
        <v>45</v>
      </c>
      <c r="E21" s="9"/>
      <c r="F21" s="23"/>
      <c r="G21" s="23"/>
      <c r="H21" s="23"/>
      <c r="I21" s="15"/>
      <c r="J21" s="15"/>
      <c r="R21" s="4"/>
    </row>
    <row r="22" spans="2:18" s="5" customFormat="1" ht="12" customHeight="1" x14ac:dyDescent="0.25">
      <c r="B22" s="1" t="s">
        <v>46</v>
      </c>
      <c r="E22" s="4"/>
      <c r="F22" s="4"/>
      <c r="G22" s="4"/>
      <c r="H22" s="4"/>
      <c r="I22" s="1"/>
      <c r="J22" s="1"/>
      <c r="R22" s="4"/>
    </row>
    <row r="23" spans="2:18" s="5" customFormat="1" ht="12" customHeight="1" x14ac:dyDescent="0.25">
      <c r="D23" s="15" t="s">
        <v>47</v>
      </c>
      <c r="E23" s="1"/>
      <c r="F23" s="4"/>
      <c r="G23" s="4"/>
      <c r="H23" s="4"/>
      <c r="I23" s="1"/>
      <c r="J23" s="1"/>
      <c r="R23" s="4"/>
    </row>
    <row r="24" spans="2:18" s="5" customFormat="1" ht="12" customHeight="1" x14ac:dyDescent="0.25">
      <c r="D24" s="10" t="s">
        <v>99</v>
      </c>
      <c r="I24" s="1"/>
      <c r="J24" s="1"/>
      <c r="R24" s="4"/>
    </row>
    <row r="25" spans="2:18" s="5" customFormat="1" x14ac:dyDescent="0.25">
      <c r="B25" s="1"/>
      <c r="E25" s="19"/>
      <c r="F25" s="7"/>
      <c r="G25" s="22"/>
      <c r="H25" s="1"/>
      <c r="I25" s="1"/>
      <c r="J25" s="1"/>
      <c r="R25" s="4"/>
    </row>
    <row r="26" spans="2:18" s="5" customFormat="1" x14ac:dyDescent="0.25">
      <c r="B26" s="151" t="s">
        <v>48</v>
      </c>
      <c r="E26" s="14">
        <v>0</v>
      </c>
      <c r="F26" s="14">
        <v>1</v>
      </c>
      <c r="G26" s="14">
        <v>2</v>
      </c>
      <c r="H26" s="14">
        <v>3</v>
      </c>
      <c r="I26" s="10"/>
      <c r="J26" s="10"/>
      <c r="R26" s="4"/>
    </row>
    <row r="27" spans="2:18" s="5" customFormat="1" x14ac:dyDescent="0.25">
      <c r="B27" s="1" t="s">
        <v>49</v>
      </c>
      <c r="E27" s="15">
        <f>-E16</f>
        <v>0</v>
      </c>
      <c r="F27" s="15">
        <f>E16-F16</f>
        <v>0</v>
      </c>
      <c r="G27" s="15">
        <f>F16-G16</f>
        <v>0</v>
      </c>
      <c r="H27" s="15">
        <f>G16-H16</f>
        <v>0</v>
      </c>
      <c r="I27" s="15"/>
      <c r="J27" s="15"/>
      <c r="R27" s="4"/>
    </row>
    <row r="28" spans="2:18" s="5" customFormat="1" x14ac:dyDescent="0.25">
      <c r="B28" s="1" t="s">
        <v>50</v>
      </c>
      <c r="E28" s="18">
        <f>E20</f>
        <v>0</v>
      </c>
      <c r="F28" s="18">
        <f>F20-E20</f>
        <v>0</v>
      </c>
      <c r="G28" s="18">
        <f t="shared" ref="G28:H28" si="2">G20-F20</f>
        <v>0</v>
      </c>
      <c r="H28" s="18">
        <f t="shared" si="2"/>
        <v>0</v>
      </c>
      <c r="I28" s="15"/>
      <c r="J28" s="15"/>
      <c r="R28" s="4"/>
    </row>
    <row r="29" spans="2:18" s="5" customFormat="1" x14ac:dyDescent="0.25">
      <c r="B29" s="1" t="s">
        <v>17</v>
      </c>
      <c r="E29" s="16"/>
      <c r="F29" s="23">
        <f>$F$11</f>
        <v>0</v>
      </c>
      <c r="G29" s="23">
        <f>$F$11</f>
        <v>0</v>
      </c>
      <c r="H29" s="23">
        <f>$F$11</f>
        <v>0</v>
      </c>
      <c r="I29" s="15"/>
      <c r="J29" s="131" t="s">
        <v>92</v>
      </c>
      <c r="M29" s="148"/>
      <c r="R29" s="4"/>
    </row>
    <row r="30" spans="2:18" s="5" customFormat="1" x14ac:dyDescent="0.25">
      <c r="B30" s="6" t="s">
        <v>105</v>
      </c>
      <c r="E30" s="10">
        <f t="shared" ref="E30:H30" si="3">E27+E28+E29</f>
        <v>0</v>
      </c>
      <c r="F30" s="154">
        <f t="shared" si="3"/>
        <v>0</v>
      </c>
      <c r="G30" s="154">
        <f t="shared" si="3"/>
        <v>0</v>
      </c>
      <c r="H30" s="154">
        <f t="shared" si="3"/>
        <v>0</v>
      </c>
      <c r="I30" s="15"/>
      <c r="J30" s="130">
        <f>SUM(E30:H30)</f>
        <v>0</v>
      </c>
      <c r="L30" s="4"/>
      <c r="M30" s="4"/>
      <c r="R30" s="4"/>
    </row>
    <row r="31" spans="2:18" s="5" customFormat="1" x14ac:dyDescent="0.25">
      <c r="B31" s="6"/>
      <c r="E31" s="15"/>
      <c r="F31" s="15"/>
      <c r="G31" s="15"/>
      <c r="H31" s="15"/>
      <c r="I31" s="15"/>
      <c r="J31" s="15"/>
      <c r="R31" s="4"/>
    </row>
    <row r="32" spans="2:18" s="5" customFormat="1" x14ac:dyDescent="0.25">
      <c r="B32" s="10" t="s">
        <v>103</v>
      </c>
      <c r="C32" s="12">
        <v>0.13</v>
      </c>
      <c r="D32" s="1"/>
      <c r="E32" s="10" t="s">
        <v>109</v>
      </c>
      <c r="F32" s="26">
        <f>NPV(C32,F30:H30)+E30</f>
        <v>0</v>
      </c>
      <c r="G32" s="154" t="s">
        <v>104</v>
      </c>
      <c r="H32" s="155" t="e">
        <f>IRR(E30:H30)</f>
        <v>#NUM!</v>
      </c>
      <c r="J32" s="17"/>
      <c r="R32" s="4"/>
    </row>
    <row r="33" spans="1:18" s="5" customFormat="1" x14ac:dyDescent="0.25">
      <c r="B33" s="10"/>
      <c r="F33" s="1"/>
      <c r="G33" s="1"/>
      <c r="H33" s="1"/>
      <c r="I33" s="153"/>
      <c r="J33" s="17"/>
      <c r="R33" s="4"/>
    </row>
    <row r="34" spans="1:18" s="5" customFormat="1" x14ac:dyDescent="0.25">
      <c r="B34" s="151" t="s">
        <v>107</v>
      </c>
      <c r="E34" s="14">
        <v>0</v>
      </c>
      <c r="F34" s="14">
        <v>1</v>
      </c>
      <c r="G34" s="14">
        <v>2</v>
      </c>
      <c r="H34" s="14">
        <v>3</v>
      </c>
      <c r="R34" s="4"/>
    </row>
    <row r="35" spans="1:18" s="5" customFormat="1" x14ac:dyDescent="0.25">
      <c r="B35" s="3" t="s">
        <v>26</v>
      </c>
      <c r="E35" s="15"/>
      <c r="F35" s="18"/>
      <c r="G35" s="18"/>
      <c r="H35" s="18"/>
      <c r="I35" s="18"/>
      <c r="J35" s="18"/>
      <c r="R35" s="4"/>
    </row>
    <row r="36" spans="1:18" s="5" customFormat="1" x14ac:dyDescent="0.25">
      <c r="B36" s="1" t="s">
        <v>111</v>
      </c>
      <c r="E36" s="15"/>
      <c r="F36" s="18"/>
      <c r="G36" s="18"/>
      <c r="H36" s="18"/>
      <c r="I36" s="18"/>
      <c r="J36" s="18"/>
      <c r="R36" s="4"/>
    </row>
    <row r="37" spans="1:18" s="5" customFormat="1" x14ac:dyDescent="0.25">
      <c r="B37" s="3" t="s">
        <v>108</v>
      </c>
      <c r="E37" s="16"/>
      <c r="F37" s="23"/>
      <c r="G37" s="23"/>
      <c r="H37" s="23"/>
      <c r="I37" s="18"/>
      <c r="J37" s="131" t="s">
        <v>92</v>
      </c>
      <c r="R37" s="4"/>
    </row>
    <row r="38" spans="1:18" s="5" customFormat="1" x14ac:dyDescent="0.25">
      <c r="B38" s="11" t="s">
        <v>106</v>
      </c>
      <c r="E38" s="10"/>
      <c r="F38" s="154"/>
      <c r="G38" s="154"/>
      <c r="H38" s="154"/>
      <c r="I38" s="18"/>
      <c r="J38" s="130">
        <f>SUM(E38:H38)</f>
        <v>0</v>
      </c>
      <c r="R38" s="4"/>
    </row>
    <row r="39" spans="1:18" s="5" customFormat="1" x14ac:dyDescent="0.25">
      <c r="B39" s="11"/>
      <c r="E39" s="18"/>
      <c r="F39" s="18"/>
      <c r="G39" s="18"/>
      <c r="H39" s="18"/>
      <c r="I39" s="18"/>
      <c r="J39" s="18"/>
      <c r="R39" s="4"/>
    </row>
    <row r="40" spans="1:18" s="5" customFormat="1" x14ac:dyDescent="0.25">
      <c r="B40" s="11"/>
      <c r="E40" s="10" t="s">
        <v>109</v>
      </c>
      <c r="F40" s="26">
        <f>NPV(C32,F38:H38)+E38</f>
        <v>0</v>
      </c>
      <c r="G40" s="154" t="s">
        <v>104</v>
      </c>
      <c r="H40" s="155" t="e">
        <f>IRR(E38:H38)</f>
        <v>#NUM!</v>
      </c>
      <c r="I40" s="18"/>
      <c r="J40" s="18"/>
      <c r="R40" s="4"/>
    </row>
    <row r="41" spans="1:18" s="5" customFormat="1" x14ac:dyDescent="0.25">
      <c r="B41" s="11"/>
      <c r="E41" s="18"/>
      <c r="F41" s="18"/>
      <c r="G41" s="18"/>
      <c r="H41" s="18"/>
      <c r="I41" s="18"/>
      <c r="J41" s="18"/>
      <c r="R41" s="4"/>
    </row>
    <row r="42" spans="1:18" s="5" customFormat="1" x14ac:dyDescent="0.25">
      <c r="B42" s="6"/>
      <c r="C42" s="1"/>
      <c r="D42" s="1"/>
      <c r="E42" s="1"/>
      <c r="H42" s="1"/>
      <c r="I42" s="1"/>
      <c r="J42" s="1"/>
      <c r="R42" s="4"/>
    </row>
    <row r="43" spans="1:18" s="5" customFormat="1" x14ac:dyDescent="0.25">
      <c r="B43" s="2"/>
      <c r="C43" s="1"/>
      <c r="D43" s="1"/>
      <c r="E43" s="1"/>
      <c r="F43" s="1"/>
      <c r="G43" s="1"/>
      <c r="H43" s="1"/>
      <c r="I43" s="1"/>
      <c r="J43" s="1"/>
      <c r="R43" s="4"/>
    </row>
    <row r="44" spans="1:18" s="5" customFormat="1" ht="15.5" x14ac:dyDescent="0.35">
      <c r="B44" s="2"/>
      <c r="C44" s="1"/>
      <c r="D44" s="1"/>
      <c r="E44" s="25" t="s">
        <v>132</v>
      </c>
      <c r="F44" s="1"/>
      <c r="G44" s="1"/>
      <c r="H44" s="1"/>
      <c r="I44" s="1"/>
      <c r="J44" s="1"/>
      <c r="R44" s="4"/>
    </row>
    <row r="46" spans="1:18" ht="20" customHeight="1" x14ac:dyDescent="0.25">
      <c r="A46" s="162" t="s">
        <v>123</v>
      </c>
      <c r="B46" s="163" t="s">
        <v>113</v>
      </c>
      <c r="C46" s="163"/>
      <c r="D46" s="171">
        <v>0</v>
      </c>
      <c r="E46" s="163">
        <v>1</v>
      </c>
      <c r="F46" s="163">
        <v>2</v>
      </c>
      <c r="G46" s="163">
        <v>3</v>
      </c>
      <c r="H46" s="164" t="s">
        <v>35</v>
      </c>
      <c r="I46" s="165"/>
      <c r="J46" s="165" t="s">
        <v>92</v>
      </c>
    </row>
    <row r="47" spans="1:18" ht="21" customHeight="1" x14ac:dyDescent="0.25">
      <c r="A47" s="27">
        <v>1</v>
      </c>
      <c r="B47" s="28" t="s">
        <v>124</v>
      </c>
      <c r="C47" s="28"/>
      <c r="D47" s="172">
        <v>-300</v>
      </c>
      <c r="E47" s="118">
        <v>-28</v>
      </c>
      <c r="F47" s="118">
        <v>92</v>
      </c>
      <c r="G47" s="118">
        <v>332</v>
      </c>
      <c r="H47" s="161">
        <v>0.1000188925132417</v>
      </c>
      <c r="I47" s="133"/>
      <c r="J47" s="133">
        <f>SUM(D47:G47)</f>
        <v>96</v>
      </c>
      <c r="L47" s="169"/>
    </row>
    <row r="48" spans="1:18" ht="21" customHeight="1" x14ac:dyDescent="0.25">
      <c r="A48" s="27">
        <v>2</v>
      </c>
      <c r="B48" s="28" t="s">
        <v>134</v>
      </c>
      <c r="C48" s="28"/>
      <c r="D48" s="172">
        <v>-330</v>
      </c>
      <c r="E48" s="118">
        <v>-89.8</v>
      </c>
      <c r="F48" s="118">
        <v>45.2</v>
      </c>
      <c r="G48" s="118">
        <v>312.2</v>
      </c>
      <c r="H48" s="161">
        <v>-5.8751578537388438E-2</v>
      </c>
      <c r="I48" s="133"/>
      <c r="J48" s="133">
        <f>SUM(D48:G48)</f>
        <v>-62.400000000000034</v>
      </c>
      <c r="L48" s="169"/>
    </row>
    <row r="49" spans="1:12" ht="21" customHeight="1" x14ac:dyDescent="0.25">
      <c r="A49" s="166">
        <v>2</v>
      </c>
      <c r="B49" s="42" t="s">
        <v>135</v>
      </c>
      <c r="C49" s="42"/>
      <c r="D49" s="173">
        <v>-270</v>
      </c>
      <c r="E49" s="45">
        <v>39.799999999999997</v>
      </c>
      <c r="F49" s="45">
        <v>138.80000000000001</v>
      </c>
      <c r="G49" s="45">
        <v>345.8</v>
      </c>
      <c r="H49" s="167">
        <v>0.30027686560496547</v>
      </c>
      <c r="I49" s="168"/>
      <c r="J49" s="168">
        <f>SUM(D49:G49)</f>
        <v>254.40000000000003</v>
      </c>
      <c r="L49" s="169"/>
    </row>
    <row r="50" spans="1:12" ht="21" customHeight="1" x14ac:dyDescent="0.25">
      <c r="A50" s="27">
        <v>3</v>
      </c>
      <c r="B50" s="28" t="s">
        <v>125</v>
      </c>
      <c r="C50" s="28"/>
      <c r="D50" s="172">
        <v>-120</v>
      </c>
      <c r="E50" s="118">
        <v>0.79999999999999716</v>
      </c>
      <c r="F50" s="118">
        <v>23.36</v>
      </c>
      <c r="G50" s="118">
        <v>169.76</v>
      </c>
      <c r="H50" s="161">
        <v>0.18267186571826977</v>
      </c>
      <c r="I50" s="133"/>
      <c r="J50" s="133">
        <f t="shared" ref="J50:J57" si="4">SUM(D50:G50)</f>
        <v>73.919999999999987</v>
      </c>
      <c r="L50" s="169"/>
    </row>
    <row r="51" spans="1:12" ht="21" customHeight="1" x14ac:dyDescent="0.25">
      <c r="A51" s="27" t="s">
        <v>133</v>
      </c>
      <c r="B51" s="28" t="s">
        <v>136</v>
      </c>
      <c r="C51" s="28"/>
      <c r="D51" s="172">
        <v>-150</v>
      </c>
      <c r="E51" s="118">
        <v>-49</v>
      </c>
      <c r="F51" s="118">
        <v>-23.92</v>
      </c>
      <c r="G51" s="118">
        <v>137.48000000000002</v>
      </c>
      <c r="H51" s="161">
        <v>-0.17459138654184225</v>
      </c>
      <c r="I51" s="133"/>
      <c r="J51" s="133">
        <f t="shared" si="4"/>
        <v>-85.44</v>
      </c>
      <c r="L51" s="169"/>
    </row>
    <row r="52" spans="1:12" ht="21" customHeight="1" x14ac:dyDescent="0.25">
      <c r="A52" s="166" t="s">
        <v>137</v>
      </c>
      <c r="B52" s="42" t="s">
        <v>138</v>
      </c>
      <c r="C52" s="42"/>
      <c r="D52" s="173">
        <v>-90</v>
      </c>
      <c r="E52" s="45">
        <v>51.799999999999983</v>
      </c>
      <c r="F52" s="45">
        <v>70.831999999999994</v>
      </c>
      <c r="G52" s="45">
        <v>201.03199999999998</v>
      </c>
      <c r="H52" s="167">
        <v>0.7522264968437915</v>
      </c>
      <c r="I52" s="168"/>
      <c r="J52" s="168">
        <f t="shared" si="4"/>
        <v>233.66399999999996</v>
      </c>
      <c r="L52" s="169"/>
    </row>
    <row r="53" spans="1:12" ht="21" customHeight="1" x14ac:dyDescent="0.25">
      <c r="A53" s="27">
        <v>4</v>
      </c>
      <c r="B53" s="28" t="s">
        <v>126</v>
      </c>
      <c r="C53" s="28"/>
      <c r="D53" s="172">
        <v>-300</v>
      </c>
      <c r="E53" s="118">
        <v>-28</v>
      </c>
      <c r="F53" s="118">
        <v>88</v>
      </c>
      <c r="G53" s="118">
        <v>360.8</v>
      </c>
      <c r="H53" s="161">
        <v>0.12249343497344056</v>
      </c>
      <c r="I53" s="133"/>
      <c r="J53" s="133">
        <f t="shared" si="4"/>
        <v>120.80000000000001</v>
      </c>
      <c r="L53" s="169"/>
    </row>
    <row r="54" spans="1:12" ht="21" customHeight="1" x14ac:dyDescent="0.25">
      <c r="A54" s="166" t="s">
        <v>127</v>
      </c>
      <c r="B54" s="42" t="s">
        <v>128</v>
      </c>
      <c r="C54" s="42"/>
      <c r="D54" s="173">
        <v>-120</v>
      </c>
      <c r="E54" s="45">
        <v>0.79999999999999716</v>
      </c>
      <c r="F54" s="45">
        <v>28.960000000000022</v>
      </c>
      <c r="G54" s="45">
        <v>188.57600000000002</v>
      </c>
      <c r="H54" s="167">
        <v>0.2340795222783163</v>
      </c>
      <c r="I54" s="168"/>
      <c r="J54" s="168">
        <f t="shared" si="4"/>
        <v>98.336000000000041</v>
      </c>
      <c r="L54" s="169"/>
    </row>
    <row r="55" spans="1:12" ht="21" customHeight="1" x14ac:dyDescent="0.25">
      <c r="A55" s="27">
        <v>5</v>
      </c>
      <c r="B55" s="28" t="s">
        <v>129</v>
      </c>
      <c r="C55" s="28"/>
      <c r="D55" s="172">
        <v>0</v>
      </c>
      <c r="E55" s="118">
        <v>-88</v>
      </c>
      <c r="F55" s="118">
        <v>32</v>
      </c>
      <c r="G55" s="118">
        <v>152</v>
      </c>
      <c r="H55" s="161">
        <v>0.50859268357512954</v>
      </c>
      <c r="I55" s="133"/>
      <c r="J55" s="133">
        <f t="shared" si="4"/>
        <v>96</v>
      </c>
      <c r="L55" s="169"/>
    </row>
    <row r="56" spans="1:12" ht="21" customHeight="1" x14ac:dyDescent="0.25">
      <c r="A56" s="166" t="s">
        <v>122</v>
      </c>
      <c r="B56" s="42" t="s">
        <v>130</v>
      </c>
      <c r="C56" s="42"/>
      <c r="D56" s="174">
        <v>0</v>
      </c>
      <c r="E56" s="42">
        <v>8</v>
      </c>
      <c r="F56" s="45">
        <v>28.160000000000004</v>
      </c>
      <c r="G56" s="45">
        <v>52.16</v>
      </c>
      <c r="H56" s="170" t="s">
        <v>96</v>
      </c>
      <c r="I56" s="168"/>
      <c r="J56" s="168">
        <f t="shared" si="4"/>
        <v>88.32</v>
      </c>
      <c r="L56" s="169"/>
    </row>
    <row r="57" spans="1:12" ht="21" customHeight="1" x14ac:dyDescent="0.25">
      <c r="A57" s="166">
        <v>6</v>
      </c>
      <c r="B57" s="42" t="s">
        <v>131</v>
      </c>
      <c r="C57" s="42"/>
      <c r="D57" s="174">
        <v>0</v>
      </c>
      <c r="E57" s="45">
        <v>-15.84</v>
      </c>
      <c r="F57" s="45">
        <v>8.16</v>
      </c>
      <c r="G57" s="45">
        <v>32.159999999999997</v>
      </c>
      <c r="H57" s="167">
        <v>0.71</v>
      </c>
      <c r="I57" s="168"/>
      <c r="J57" s="168">
        <f t="shared" si="4"/>
        <v>24.479999999999997</v>
      </c>
      <c r="L57" s="169"/>
    </row>
  </sheetData>
  <printOptions horizontalCentered="1" verticalCentered="1" headings="1"/>
  <pageMargins left="0.74803149606299213" right="0.74803149606299213" top="0.6692913385826772" bottom="0.35433070866141736" header="0.51181102362204722" footer="0.27559055118110237"/>
  <pageSetup paperSize="9" orientation="portrait" horizontalDpi="200" verticalDpi="200" r:id="rId1"/>
  <headerFooter alignWithMargins="0">
    <oddFooter>&amp;R© E.M. Abascal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4"/>
  <sheetViews>
    <sheetView view="pageBreakPreview" zoomScaleNormal="130" zoomScaleSheetLayoutView="100" workbookViewId="0">
      <selection activeCell="B2" sqref="B2"/>
    </sheetView>
  </sheetViews>
  <sheetFormatPr defaultColWidth="11.453125" defaultRowHeight="12.5" customHeight="1" x14ac:dyDescent="0.25"/>
  <cols>
    <col min="1" max="1" width="2.453125" style="27" customWidth="1"/>
    <col min="2" max="2" width="19.90625" style="28" customWidth="1"/>
    <col min="3" max="3" width="8.1796875" style="28" customWidth="1"/>
    <col min="4" max="4" width="7.08984375" style="28" customWidth="1"/>
    <col min="5" max="8" width="7.54296875" style="28" customWidth="1"/>
    <col min="9" max="9" width="7.54296875" style="27" customWidth="1"/>
    <col min="10" max="16" width="7.7265625" style="28" customWidth="1"/>
    <col min="17" max="16384" width="11.453125" style="28"/>
  </cols>
  <sheetData>
    <row r="1" spans="1:17" ht="12.5" customHeight="1" x14ac:dyDescent="0.25">
      <c r="E1" s="29" t="s">
        <v>88</v>
      </c>
    </row>
    <row r="2" spans="1:17" ht="12.5" customHeight="1" x14ac:dyDescent="0.25">
      <c r="B2" s="30" t="s">
        <v>58</v>
      </c>
      <c r="E2" s="29"/>
    </row>
    <row r="3" spans="1:17" ht="12.5" customHeight="1" x14ac:dyDescent="0.25">
      <c r="Q3" s="27"/>
    </row>
    <row r="4" spans="1:17" ht="12.5" customHeight="1" x14ac:dyDescent="0.25">
      <c r="B4" s="31" t="s">
        <v>4</v>
      </c>
      <c r="C4" s="142" t="s">
        <v>5</v>
      </c>
      <c r="F4" s="40">
        <v>1</v>
      </c>
      <c r="G4" s="40">
        <v>2</v>
      </c>
      <c r="H4" s="40">
        <v>3</v>
      </c>
      <c r="I4" s="58"/>
      <c r="Q4" s="27"/>
    </row>
    <row r="5" spans="1:17" ht="12.5" customHeight="1" x14ac:dyDescent="0.25">
      <c r="B5" s="28" t="s">
        <v>57</v>
      </c>
      <c r="C5" s="33">
        <v>60000</v>
      </c>
      <c r="F5" s="34">
        <f>C5</f>
        <v>60000</v>
      </c>
      <c r="G5" s="34">
        <f>F5</f>
        <v>60000</v>
      </c>
      <c r="H5" s="34">
        <f>G5</f>
        <v>60000</v>
      </c>
      <c r="I5" s="35"/>
      <c r="Q5" s="27"/>
    </row>
    <row r="6" spans="1:17" ht="12.5" customHeight="1" x14ac:dyDescent="0.25">
      <c r="B6" s="28" t="s">
        <v>6</v>
      </c>
      <c r="C6" s="33">
        <v>10</v>
      </c>
      <c r="F6" s="34">
        <f>C6</f>
        <v>10</v>
      </c>
      <c r="G6" s="34">
        <f>F6*(1+$C$8)</f>
        <v>10</v>
      </c>
      <c r="H6" s="34">
        <f>G6*(1+$C$8)</f>
        <v>10</v>
      </c>
      <c r="I6" s="34"/>
      <c r="Q6" s="27"/>
    </row>
    <row r="7" spans="1:17" ht="12.5" customHeight="1" x14ac:dyDescent="0.25">
      <c r="B7" s="28" t="s">
        <v>7</v>
      </c>
      <c r="C7" s="36">
        <v>8</v>
      </c>
      <c r="F7" s="28">
        <f>C7</f>
        <v>8</v>
      </c>
      <c r="G7" s="34">
        <f>F7*(1+$C$8)</f>
        <v>8</v>
      </c>
      <c r="H7" s="34">
        <f>G7*(1+$C$8)</f>
        <v>8</v>
      </c>
      <c r="I7" s="37"/>
    </row>
    <row r="8" spans="1:17" ht="12.5" customHeight="1" x14ac:dyDescent="0.25">
      <c r="B8" s="28" t="s">
        <v>8</v>
      </c>
      <c r="C8" s="38">
        <v>0</v>
      </c>
      <c r="F8" s="30"/>
      <c r="G8" s="37"/>
      <c r="H8" s="37"/>
      <c r="I8" s="37"/>
    </row>
    <row r="9" spans="1:17" ht="12.5" customHeight="1" x14ac:dyDescent="0.25">
      <c r="I9" s="28"/>
    </row>
    <row r="10" spans="1:17" ht="12.5" customHeight="1" x14ac:dyDescent="0.25">
      <c r="A10" s="39"/>
      <c r="B10" s="40" t="s">
        <v>9</v>
      </c>
      <c r="C10" s="30"/>
      <c r="F10" s="40">
        <v>1</v>
      </c>
      <c r="G10" s="40">
        <v>2</v>
      </c>
      <c r="H10" s="40">
        <v>3</v>
      </c>
      <c r="I10" s="30"/>
    </row>
    <row r="11" spans="1:17" ht="12.5" customHeight="1" x14ac:dyDescent="0.25">
      <c r="B11" s="28" t="s">
        <v>10</v>
      </c>
      <c r="C11" s="34"/>
      <c r="F11" s="34">
        <f>F5*F6/1000</f>
        <v>600</v>
      </c>
      <c r="G11" s="34">
        <f>G5*G6/1000</f>
        <v>600</v>
      </c>
      <c r="H11" s="34">
        <f>H5*H6/1000</f>
        <v>600</v>
      </c>
      <c r="I11" s="35"/>
    </row>
    <row r="12" spans="1:17" ht="12.5" customHeight="1" x14ac:dyDescent="0.35">
      <c r="B12" s="28" t="s">
        <v>11</v>
      </c>
      <c r="F12" s="41">
        <f>F7*F5/1000</f>
        <v>480</v>
      </c>
      <c r="G12" s="41">
        <f>G7*G5/1000</f>
        <v>480</v>
      </c>
      <c r="H12" s="41">
        <f>H7*H5/1000</f>
        <v>480</v>
      </c>
      <c r="I12" s="34"/>
      <c r="K12" s="129"/>
    </row>
    <row r="13" spans="1:17" ht="12.5" customHeight="1" x14ac:dyDescent="0.25">
      <c r="B13" s="28" t="s">
        <v>12</v>
      </c>
      <c r="C13" s="34"/>
      <c r="F13" s="34">
        <f>F11-F12</f>
        <v>120</v>
      </c>
      <c r="G13" s="34">
        <f>G11-G12</f>
        <v>120</v>
      </c>
      <c r="H13" s="34">
        <f>H11-H12</f>
        <v>120</v>
      </c>
      <c r="I13" s="34"/>
    </row>
    <row r="14" spans="1:17" ht="12.5" customHeight="1" x14ac:dyDescent="0.25">
      <c r="B14" s="28" t="s">
        <v>13</v>
      </c>
      <c r="C14" s="36">
        <v>20</v>
      </c>
      <c r="F14" s="42">
        <f>C14</f>
        <v>20</v>
      </c>
      <c r="G14" s="42">
        <f>F14*(1+$C8)</f>
        <v>20</v>
      </c>
      <c r="H14" s="45">
        <f>G14*(1+$C8)</f>
        <v>20</v>
      </c>
      <c r="I14" s="30"/>
    </row>
    <row r="15" spans="1:17" ht="12.5" customHeight="1" x14ac:dyDescent="0.25">
      <c r="B15" s="43" t="s">
        <v>0</v>
      </c>
      <c r="C15" s="59"/>
      <c r="F15" s="53">
        <f>F13-F14</f>
        <v>100</v>
      </c>
      <c r="G15" s="53">
        <f>G13-G14</f>
        <v>100</v>
      </c>
      <c r="H15" s="53">
        <f>H13-H14</f>
        <v>100</v>
      </c>
      <c r="I15" s="34"/>
      <c r="J15" s="44"/>
    </row>
    <row r="16" spans="1:17" ht="12.5" customHeight="1" x14ac:dyDescent="0.25">
      <c r="B16" s="28" t="s">
        <v>14</v>
      </c>
      <c r="C16" s="36">
        <v>5</v>
      </c>
      <c r="D16" s="28" t="s">
        <v>65</v>
      </c>
      <c r="F16" s="42">
        <f>$E31*(1/$C$16)</f>
        <v>60</v>
      </c>
      <c r="G16" s="42">
        <f>$E31*(1/$C$16)</f>
        <v>60</v>
      </c>
      <c r="H16" s="42">
        <f>$E31*(1/$C$16)</f>
        <v>60</v>
      </c>
      <c r="I16" s="28"/>
      <c r="J16" s="44"/>
    </row>
    <row r="17" spans="1:15" ht="12.5" customHeight="1" x14ac:dyDescent="0.25">
      <c r="B17" s="30" t="s">
        <v>1</v>
      </c>
      <c r="C17" s="27"/>
      <c r="F17" s="34">
        <f>F15-F16</f>
        <v>40</v>
      </c>
      <c r="G17" s="34">
        <f>G15-G16</f>
        <v>40</v>
      </c>
      <c r="H17" s="34">
        <f>H15-H16</f>
        <v>40</v>
      </c>
      <c r="I17" s="34"/>
      <c r="J17" s="44"/>
    </row>
    <row r="18" spans="1:15" ht="12.5" customHeight="1" x14ac:dyDescent="0.25">
      <c r="B18" s="28" t="s">
        <v>15</v>
      </c>
      <c r="C18" s="38">
        <v>0.05</v>
      </c>
      <c r="F18" s="45">
        <f>E36*$C$18</f>
        <v>0</v>
      </c>
      <c r="G18" s="45">
        <f t="shared" ref="G18" si="0">F36*$C$18</f>
        <v>0</v>
      </c>
      <c r="H18" s="45">
        <f>G36*$C$18</f>
        <v>0</v>
      </c>
      <c r="I18" s="28"/>
      <c r="J18" s="44"/>
    </row>
    <row r="19" spans="1:15" ht="12.5" customHeight="1" x14ac:dyDescent="0.25">
      <c r="B19" s="28" t="s">
        <v>16</v>
      </c>
      <c r="C19" s="59"/>
      <c r="F19" s="34">
        <f>F17-F18</f>
        <v>40</v>
      </c>
      <c r="G19" s="34">
        <f>G17-G18</f>
        <v>40</v>
      </c>
      <c r="H19" s="34">
        <f>H17-H18</f>
        <v>40</v>
      </c>
      <c r="I19" s="34"/>
      <c r="J19" s="44"/>
    </row>
    <row r="20" spans="1:15" ht="12.5" customHeight="1" x14ac:dyDescent="0.25">
      <c r="B20" s="28" t="s">
        <v>68</v>
      </c>
      <c r="C20" s="38">
        <v>0.2</v>
      </c>
      <c r="F20" s="45">
        <f>F19*$C$20</f>
        <v>8</v>
      </c>
      <c r="G20" s="45">
        <f>G19*$C$20</f>
        <v>8</v>
      </c>
      <c r="H20" s="45">
        <f>H19*$C$20</f>
        <v>8</v>
      </c>
      <c r="I20" s="28"/>
      <c r="J20" s="44"/>
    </row>
    <row r="21" spans="1:15" ht="12.5" customHeight="1" x14ac:dyDescent="0.25">
      <c r="B21" s="30" t="s">
        <v>17</v>
      </c>
      <c r="C21" s="57"/>
      <c r="F21" s="34">
        <f>F19-F20</f>
        <v>32</v>
      </c>
      <c r="G21" s="34">
        <f>G19-G20</f>
        <v>32</v>
      </c>
      <c r="H21" s="34">
        <f>H19-H20</f>
        <v>32</v>
      </c>
      <c r="I21" s="34"/>
      <c r="J21" s="46"/>
    </row>
    <row r="22" spans="1:15" ht="12.5" customHeight="1" x14ac:dyDescent="0.25">
      <c r="B22" s="54" t="s">
        <v>62</v>
      </c>
      <c r="C22" s="38">
        <v>0</v>
      </c>
      <c r="E22" s="64"/>
      <c r="F22" s="72">
        <f>$C22*F21</f>
        <v>0</v>
      </c>
      <c r="G22" s="72">
        <f t="shared" ref="G22:H22" si="1">$C22*G21</f>
        <v>0</v>
      </c>
      <c r="H22" s="72">
        <f t="shared" si="1"/>
        <v>0</v>
      </c>
      <c r="I22" s="34"/>
      <c r="J22" s="46"/>
    </row>
    <row r="23" spans="1:15" ht="12.5" customHeight="1" x14ac:dyDescent="0.25">
      <c r="B23" s="30"/>
      <c r="C23" s="30"/>
      <c r="F23" s="34"/>
      <c r="G23" s="34"/>
      <c r="H23" s="34"/>
      <c r="I23" s="158" t="s">
        <v>54</v>
      </c>
      <c r="J23" s="46"/>
    </row>
    <row r="24" spans="1:15" ht="12.5" customHeight="1" x14ac:dyDescent="0.25">
      <c r="B24" s="48" t="s">
        <v>89</v>
      </c>
      <c r="C24" s="48"/>
      <c r="F24" s="49">
        <f>F15/$E$31</f>
        <v>0.33333333333333331</v>
      </c>
      <c r="G24" s="49">
        <f>G15/$E$31</f>
        <v>0.33333333333333331</v>
      </c>
      <c r="H24" s="49">
        <f>H15/$E$31</f>
        <v>0.33333333333333331</v>
      </c>
      <c r="I24" s="135">
        <f>AVERAGE(F24:H24)</f>
        <v>0.33333333333333331</v>
      </c>
      <c r="J24" s="46"/>
    </row>
    <row r="25" spans="1:15" ht="12.5" customHeight="1" x14ac:dyDescent="0.25">
      <c r="B25" s="48" t="s">
        <v>55</v>
      </c>
      <c r="C25" s="48"/>
      <c r="F25" s="49">
        <f>F17/E32</f>
        <v>0.13333333333333333</v>
      </c>
      <c r="G25" s="49">
        <f>G17/F32</f>
        <v>0.1111111111111111</v>
      </c>
      <c r="H25" s="49">
        <f>H17/G32</f>
        <v>0.13333333333333333</v>
      </c>
      <c r="I25" s="135">
        <f>AVERAGE(F25:H25)</f>
        <v>0.12592592592592591</v>
      </c>
      <c r="J25" s="46"/>
    </row>
    <row r="26" spans="1:15" ht="12.5" customHeight="1" x14ac:dyDescent="0.25">
      <c r="B26" s="48" t="s">
        <v>67</v>
      </c>
      <c r="C26" s="48"/>
      <c r="F26" s="49">
        <f>F21/E32</f>
        <v>0.10666666666666667</v>
      </c>
      <c r="G26" s="49">
        <f t="shared" ref="G26:H26" si="2">G21/F32</f>
        <v>8.8888888888888892E-2</v>
      </c>
      <c r="H26" s="49">
        <f t="shared" si="2"/>
        <v>0.10666666666666667</v>
      </c>
      <c r="I26" s="135">
        <f>AVERAGE(F26:H26)</f>
        <v>0.10074074074074074</v>
      </c>
      <c r="J26" s="46"/>
    </row>
    <row r="27" spans="1:15" ht="12.5" customHeight="1" x14ac:dyDescent="0.25">
      <c r="B27" s="48" t="s">
        <v>56</v>
      </c>
      <c r="C27" s="48"/>
      <c r="F27" s="49">
        <f>F21/E37</f>
        <v>0.10666666666666667</v>
      </c>
      <c r="G27" s="49">
        <f>G21/F37</f>
        <v>9.6385542168674704E-2</v>
      </c>
      <c r="H27" s="49">
        <f>H21/G37</f>
        <v>8.7912087912087919E-2</v>
      </c>
      <c r="I27" s="135">
        <f>AVERAGE(F27:H27)</f>
        <v>9.698809891580977E-2</v>
      </c>
      <c r="J27" s="46"/>
    </row>
    <row r="28" spans="1:15" ht="12.5" customHeight="1" x14ac:dyDescent="0.25">
      <c r="B28" s="30"/>
      <c r="C28" s="30"/>
      <c r="E28" s="34"/>
      <c r="F28" s="34"/>
      <c r="G28" s="34"/>
      <c r="H28" s="34"/>
      <c r="J28" s="46"/>
    </row>
    <row r="29" spans="1:15" ht="12.5" customHeight="1" x14ac:dyDescent="0.25">
      <c r="A29" s="39"/>
      <c r="B29" s="40" t="s">
        <v>18</v>
      </c>
      <c r="C29" s="30"/>
      <c r="E29" s="40">
        <v>0</v>
      </c>
      <c r="F29" s="40">
        <v>1</v>
      </c>
      <c r="G29" s="40">
        <v>2</v>
      </c>
      <c r="H29" s="40">
        <v>3</v>
      </c>
      <c r="I29" s="30"/>
      <c r="K29" s="30" t="s">
        <v>30</v>
      </c>
    </row>
    <row r="30" spans="1:15" ht="12.5" customHeight="1" x14ac:dyDescent="0.25">
      <c r="B30" s="28" t="s">
        <v>19</v>
      </c>
      <c r="C30" s="38">
        <v>0.2</v>
      </c>
      <c r="D30" s="28" t="s">
        <v>115</v>
      </c>
      <c r="F30" s="34">
        <f>$C$30*F11</f>
        <v>120</v>
      </c>
      <c r="G30" s="34">
        <f>$C$30*G11</f>
        <v>120</v>
      </c>
      <c r="H30" s="156">
        <v>0</v>
      </c>
      <c r="I30" s="35"/>
      <c r="K30" s="28" t="s">
        <v>31</v>
      </c>
      <c r="L30" s="30">
        <v>90</v>
      </c>
      <c r="N30" s="60" t="s">
        <v>32</v>
      </c>
      <c r="O30" s="60"/>
    </row>
    <row r="31" spans="1:15" ht="12.5" customHeight="1" x14ac:dyDescent="0.25">
      <c r="B31" s="28" t="s">
        <v>20</v>
      </c>
      <c r="C31" s="33">
        <v>0</v>
      </c>
      <c r="D31" s="28" t="s">
        <v>64</v>
      </c>
      <c r="E31" s="66">
        <v>300</v>
      </c>
      <c r="F31" s="41">
        <f>E31-F16+$C31</f>
        <v>240</v>
      </c>
      <c r="G31" s="41">
        <f>F31-G16+$C31</f>
        <v>180</v>
      </c>
      <c r="H31" s="66">
        <v>0</v>
      </c>
      <c r="I31" s="35"/>
      <c r="K31" s="28" t="s">
        <v>33</v>
      </c>
      <c r="L31" s="30">
        <v>10</v>
      </c>
      <c r="N31" s="61">
        <f>(L30+L31*0.85-L32*0.85)/365</f>
        <v>0.2</v>
      </c>
      <c r="O31" s="62"/>
    </row>
    <row r="32" spans="1:15" ht="12.5" customHeight="1" x14ac:dyDescent="0.25">
      <c r="B32" s="43" t="s">
        <v>21</v>
      </c>
      <c r="C32" s="52"/>
      <c r="E32" s="34">
        <f>E31+E30</f>
        <v>300</v>
      </c>
      <c r="F32" s="34">
        <f>F31+F30</f>
        <v>360</v>
      </c>
      <c r="G32" s="34">
        <f>G31+G30</f>
        <v>300</v>
      </c>
      <c r="H32" s="34">
        <f>H31+H30</f>
        <v>0</v>
      </c>
      <c r="I32" s="34"/>
      <c r="K32" s="28" t="s">
        <v>34</v>
      </c>
      <c r="L32" s="30">
        <v>30</v>
      </c>
    </row>
    <row r="33" spans="2:10" ht="7.5" customHeight="1" x14ac:dyDescent="0.25">
      <c r="C33" s="27"/>
      <c r="I33" s="28"/>
    </row>
    <row r="34" spans="2:10" ht="12.5" customHeight="1" x14ac:dyDescent="0.25">
      <c r="B34" s="65" t="s">
        <v>59</v>
      </c>
      <c r="C34" s="38">
        <v>0</v>
      </c>
      <c r="D34" s="28" t="s">
        <v>63</v>
      </c>
      <c r="E34" s="28">
        <f>$C34*E30</f>
        <v>0</v>
      </c>
      <c r="F34" s="118">
        <f>$C34*F30</f>
        <v>0</v>
      </c>
      <c r="G34" s="118">
        <f t="shared" ref="G34:H34" si="3">$C34*G30</f>
        <v>0</v>
      </c>
      <c r="H34" s="28">
        <f t="shared" si="3"/>
        <v>0</v>
      </c>
      <c r="I34" s="28"/>
    </row>
    <row r="35" spans="2:10" ht="12.5" customHeight="1" x14ac:dyDescent="0.25">
      <c r="B35" s="65" t="s">
        <v>60</v>
      </c>
      <c r="C35" s="33">
        <v>3</v>
      </c>
      <c r="D35" s="28" t="s">
        <v>97</v>
      </c>
      <c r="E35" s="66">
        <v>0</v>
      </c>
      <c r="F35" s="41">
        <f>E35-($E35/$C35)</f>
        <v>0</v>
      </c>
      <c r="G35" s="41">
        <f>F35-($E35/$C35)</f>
        <v>0</v>
      </c>
      <c r="H35" s="66">
        <v>0</v>
      </c>
      <c r="I35" s="28"/>
    </row>
    <row r="36" spans="2:10" ht="12.5" customHeight="1" x14ac:dyDescent="0.25">
      <c r="B36" s="30" t="s">
        <v>61</v>
      </c>
      <c r="E36" s="34">
        <f>E34+E35</f>
        <v>0</v>
      </c>
      <c r="F36" s="34">
        <f>F34+F35</f>
        <v>0</v>
      </c>
      <c r="G36" s="34">
        <f t="shared" ref="G36:H36" si="4">G34+G35</f>
        <v>0</v>
      </c>
      <c r="H36" s="34">
        <f t="shared" si="4"/>
        <v>0</v>
      </c>
      <c r="I36" s="34"/>
    </row>
    <row r="37" spans="2:10" ht="12.5" customHeight="1" x14ac:dyDescent="0.25">
      <c r="B37" s="30" t="s">
        <v>51</v>
      </c>
      <c r="C37" s="71"/>
      <c r="E37" s="73">
        <f>E31-E35</f>
        <v>300</v>
      </c>
      <c r="F37" s="41">
        <f>E37+F21-F22</f>
        <v>332</v>
      </c>
      <c r="G37" s="41">
        <f t="shared" ref="G37:H37" si="5">F37+G21-G22</f>
        <v>364</v>
      </c>
      <c r="H37" s="41">
        <f t="shared" si="5"/>
        <v>396</v>
      </c>
      <c r="I37" s="35"/>
    </row>
    <row r="38" spans="2:10" ht="12.5" customHeight="1" x14ac:dyDescent="0.25">
      <c r="B38" s="30" t="s">
        <v>22</v>
      </c>
      <c r="E38" s="34">
        <f>E36+E37</f>
        <v>300</v>
      </c>
      <c r="F38" s="34">
        <f t="shared" ref="F38:H38" si="6">F36+F37</f>
        <v>332</v>
      </c>
      <c r="G38" s="34">
        <f t="shared" si="6"/>
        <v>364</v>
      </c>
      <c r="H38" s="34">
        <f t="shared" si="6"/>
        <v>396</v>
      </c>
      <c r="I38" s="34"/>
    </row>
    <row r="39" spans="2:10" ht="5.5" customHeight="1" x14ac:dyDescent="0.25">
      <c r="F39" s="34"/>
      <c r="G39" s="34"/>
      <c r="H39" s="34"/>
      <c r="I39" s="34"/>
    </row>
    <row r="40" spans="2:10" ht="12.5" customHeight="1" x14ac:dyDescent="0.25">
      <c r="D40" s="67" t="s">
        <v>52</v>
      </c>
      <c r="E40" s="34">
        <f>E38-E32</f>
        <v>0</v>
      </c>
      <c r="F40" s="34">
        <f>F38-F32</f>
        <v>-28</v>
      </c>
      <c r="G40" s="34">
        <f>G38-G32</f>
        <v>64</v>
      </c>
      <c r="H40" s="34">
        <f>H38-H32</f>
        <v>396</v>
      </c>
      <c r="I40" s="35"/>
    </row>
    <row r="41" spans="2:10" ht="12.5" customHeight="1" x14ac:dyDescent="0.25">
      <c r="D41" s="48" t="s">
        <v>23</v>
      </c>
      <c r="F41" s="34">
        <f>F40-E40</f>
        <v>-28</v>
      </c>
      <c r="G41" s="34">
        <f>G40-F40</f>
        <v>92</v>
      </c>
      <c r="H41" s="34">
        <f>H40-G40</f>
        <v>332</v>
      </c>
      <c r="I41" s="35"/>
    </row>
    <row r="42" spans="2:10" ht="12.5" customHeight="1" x14ac:dyDescent="0.25">
      <c r="D42" s="64" t="s">
        <v>69</v>
      </c>
      <c r="E42" s="74">
        <f>-E37</f>
        <v>-300</v>
      </c>
      <c r="F42" s="74">
        <f>F41+F22</f>
        <v>-28</v>
      </c>
      <c r="G42" s="74">
        <f t="shared" ref="G42:H42" si="7">G41+G22</f>
        <v>92</v>
      </c>
      <c r="H42" s="74">
        <f t="shared" si="7"/>
        <v>332</v>
      </c>
      <c r="I42" s="35"/>
    </row>
    <row r="43" spans="2:10" ht="12.5" customHeight="1" x14ac:dyDescent="0.25">
      <c r="E43" s="34"/>
      <c r="F43" s="34"/>
      <c r="G43" s="34"/>
      <c r="H43" s="35"/>
    </row>
    <row r="44" spans="2:10" ht="12.5" customHeight="1" x14ac:dyDescent="0.25">
      <c r="B44" s="31" t="s">
        <v>119</v>
      </c>
      <c r="C44" s="43"/>
      <c r="E44" s="40">
        <v>0</v>
      </c>
      <c r="F44" s="40">
        <v>1</v>
      </c>
      <c r="G44" s="40">
        <v>2</v>
      </c>
      <c r="H44" s="40">
        <v>3</v>
      </c>
      <c r="I44" s="30"/>
      <c r="J44" s="27"/>
    </row>
    <row r="45" spans="2:10" ht="12.5" customHeight="1" x14ac:dyDescent="0.25">
      <c r="B45" s="28" t="s">
        <v>17</v>
      </c>
      <c r="F45" s="34">
        <f>F21</f>
        <v>32</v>
      </c>
      <c r="G45" s="34">
        <f>G21</f>
        <v>32</v>
      </c>
      <c r="H45" s="34">
        <f>H21</f>
        <v>32</v>
      </c>
      <c r="I45" s="34"/>
      <c r="J45" s="27"/>
    </row>
    <row r="46" spans="2:10" ht="12.5" customHeight="1" x14ac:dyDescent="0.25">
      <c r="B46" s="51" t="s">
        <v>24</v>
      </c>
      <c r="C46" s="51"/>
      <c r="E46" s="34">
        <f>-E32</f>
        <v>-300</v>
      </c>
      <c r="F46" s="34">
        <f>E32-F32</f>
        <v>-60</v>
      </c>
      <c r="G46" s="34">
        <f>F32-G32</f>
        <v>60</v>
      </c>
      <c r="H46" s="34">
        <f>G32-H32</f>
        <v>300</v>
      </c>
      <c r="I46" s="35"/>
      <c r="J46" s="27"/>
    </row>
    <row r="47" spans="2:10" ht="12.5" customHeight="1" x14ac:dyDescent="0.25">
      <c r="B47" s="58" t="s">
        <v>29</v>
      </c>
      <c r="C47" s="58"/>
      <c r="E47" s="41">
        <f>E36</f>
        <v>0</v>
      </c>
      <c r="F47" s="41">
        <f>F36-E36</f>
        <v>0</v>
      </c>
      <c r="G47" s="41">
        <f>G36-F36</f>
        <v>0</v>
      </c>
      <c r="H47" s="41">
        <f>H36-G36</f>
        <v>0</v>
      </c>
      <c r="I47" s="131" t="s">
        <v>139</v>
      </c>
      <c r="J47" s="27"/>
    </row>
    <row r="48" spans="2:10" ht="12.5" customHeight="1" x14ac:dyDescent="0.25">
      <c r="B48" s="60" t="s">
        <v>66</v>
      </c>
      <c r="C48" s="58"/>
      <c r="E48" s="53">
        <f>SUM(E45:E47)</f>
        <v>-300</v>
      </c>
      <c r="F48" s="53">
        <f>SUM(F45:F47)</f>
        <v>-28</v>
      </c>
      <c r="G48" s="53">
        <f>SUM(G45:G47)</f>
        <v>92</v>
      </c>
      <c r="H48" s="53">
        <f>SUM(H45:H47)</f>
        <v>332</v>
      </c>
      <c r="I48" s="130">
        <f>SUM(E48:H48)</f>
        <v>96</v>
      </c>
      <c r="J48" s="27"/>
    </row>
    <row r="49" spans="2:11" ht="12.5" customHeight="1" x14ac:dyDescent="0.25">
      <c r="B49" s="54" t="s">
        <v>25</v>
      </c>
      <c r="C49" s="55">
        <f>IRR(E48:H48)</f>
        <v>0.1000188925132417</v>
      </c>
      <c r="E49" s="34"/>
      <c r="F49" s="34"/>
      <c r="G49" s="34"/>
      <c r="H49" s="34"/>
      <c r="I49" s="34"/>
      <c r="J49" s="39"/>
    </row>
    <row r="50" spans="2:11" ht="12.5" customHeight="1" x14ac:dyDescent="0.25">
      <c r="C50" s="54"/>
      <c r="F50" s="54"/>
      <c r="G50" s="68"/>
      <c r="H50" s="69"/>
      <c r="I50" s="35"/>
      <c r="J50" s="56"/>
    </row>
    <row r="51" spans="2:11" ht="12.5" customHeight="1" x14ac:dyDescent="0.25">
      <c r="B51" s="40" t="s">
        <v>27</v>
      </c>
      <c r="C51" s="30"/>
      <c r="E51" s="40">
        <v>0</v>
      </c>
      <c r="F51" s="40">
        <v>1</v>
      </c>
      <c r="G51" s="40">
        <v>2</v>
      </c>
      <c r="H51" s="40">
        <v>3</v>
      </c>
      <c r="I51" s="35"/>
      <c r="J51" s="56"/>
    </row>
    <row r="52" spans="2:11" ht="12.5" customHeight="1" x14ac:dyDescent="0.25">
      <c r="B52" s="28" t="s">
        <v>2</v>
      </c>
      <c r="E52" s="34"/>
      <c r="F52" s="34">
        <f>F17*(1-$C20)</f>
        <v>32</v>
      </c>
      <c r="G52" s="34">
        <f>G17*(1-$C20)</f>
        <v>32</v>
      </c>
      <c r="H52" s="34">
        <f>H17*(1-$C20)</f>
        <v>32</v>
      </c>
      <c r="I52" s="35"/>
      <c r="J52" s="56"/>
    </row>
    <row r="53" spans="2:11" ht="12.5" customHeight="1" x14ac:dyDescent="0.25">
      <c r="B53" s="51" t="s">
        <v>24</v>
      </c>
      <c r="C53" s="51"/>
      <c r="E53" s="41">
        <f>E46</f>
        <v>-300</v>
      </c>
      <c r="F53" s="41">
        <f t="shared" ref="F53:H53" si="8">F46</f>
        <v>-60</v>
      </c>
      <c r="G53" s="41">
        <f t="shared" si="8"/>
        <v>60</v>
      </c>
      <c r="H53" s="41">
        <f t="shared" si="8"/>
        <v>300</v>
      </c>
      <c r="I53" s="35"/>
      <c r="J53" s="56"/>
    </row>
    <row r="54" spans="2:11" ht="12.5" customHeight="1" x14ac:dyDescent="0.25">
      <c r="B54" s="43" t="s">
        <v>27</v>
      </c>
      <c r="C54" s="51"/>
      <c r="E54" s="53">
        <f>SUM(E52:E53)</f>
        <v>-300</v>
      </c>
      <c r="F54" s="53">
        <f>SUM(F52:F53)</f>
        <v>-28</v>
      </c>
      <c r="G54" s="53">
        <f>SUM(G52:G53)</f>
        <v>92</v>
      </c>
      <c r="H54" s="53">
        <f>SUM(H52:H53)</f>
        <v>332</v>
      </c>
      <c r="I54" s="35"/>
      <c r="J54" s="56"/>
    </row>
    <row r="55" spans="2:11" ht="12.5" customHeight="1" x14ac:dyDescent="0.25">
      <c r="B55" s="54" t="s">
        <v>25</v>
      </c>
      <c r="C55" s="55">
        <f>IRR(E54:H54)</f>
        <v>0.1000188925132417</v>
      </c>
      <c r="E55" s="34"/>
      <c r="F55" s="34"/>
      <c r="G55" s="34"/>
      <c r="H55" s="34"/>
    </row>
    <row r="56" spans="2:11" ht="12.5" customHeight="1" x14ac:dyDescent="0.25">
      <c r="B56" s="54"/>
      <c r="C56" s="134"/>
      <c r="E56" s="34"/>
      <c r="F56" s="34"/>
      <c r="G56" s="34"/>
      <c r="H56" s="34"/>
    </row>
    <row r="57" spans="2:11" ht="12.5" customHeight="1" x14ac:dyDescent="0.25">
      <c r="B57" s="54"/>
      <c r="C57" s="134"/>
      <c r="E57" s="34"/>
      <c r="F57" s="34"/>
      <c r="G57" s="34"/>
      <c r="H57" s="34"/>
    </row>
    <row r="58" spans="2:11" ht="12.5" customHeight="1" x14ac:dyDescent="0.25">
      <c r="E58" s="54"/>
      <c r="F58" s="68"/>
      <c r="G58" s="69"/>
      <c r="H58" s="35"/>
    </row>
    <row r="59" spans="2:11" ht="17" customHeight="1" x14ac:dyDescent="0.25">
      <c r="B59" s="137" t="s">
        <v>70</v>
      </c>
      <c r="C59" s="138"/>
      <c r="D59" s="139"/>
      <c r="E59" s="140"/>
      <c r="G59" s="132" t="s">
        <v>94</v>
      </c>
      <c r="H59" s="80"/>
      <c r="I59" s="80"/>
      <c r="J59" s="80"/>
      <c r="K59" s="80"/>
    </row>
    <row r="60" spans="2:11" ht="12.5" customHeight="1" x14ac:dyDescent="0.25">
      <c r="B60" s="80"/>
      <c r="C60" s="80"/>
      <c r="D60" s="80"/>
      <c r="E60" s="80"/>
      <c r="F60" s="78"/>
      <c r="G60" s="79"/>
      <c r="H60" s="80"/>
      <c r="I60" s="80"/>
      <c r="J60" s="80"/>
      <c r="K60" s="80"/>
    </row>
    <row r="61" spans="2:11" ht="12.5" customHeight="1" x14ac:dyDescent="0.2">
      <c r="B61" s="81"/>
      <c r="C61" s="117"/>
      <c r="D61" s="117" t="s">
        <v>76</v>
      </c>
      <c r="E61" s="83"/>
      <c r="F61" s="178"/>
      <c r="G61" s="80"/>
      <c r="H61" s="109"/>
      <c r="I61" s="109"/>
      <c r="J61" s="109"/>
      <c r="K61" s="109"/>
    </row>
    <row r="62" spans="2:11" ht="12.5" customHeight="1" x14ac:dyDescent="0.2">
      <c r="B62" s="85" t="s">
        <v>71</v>
      </c>
      <c r="C62" s="86" t="s">
        <v>3</v>
      </c>
      <c r="D62" s="86" t="s">
        <v>72</v>
      </c>
      <c r="E62" s="87" t="s">
        <v>73</v>
      </c>
      <c r="F62" s="88" t="s">
        <v>74</v>
      </c>
      <c r="G62" s="80"/>
      <c r="H62" s="110"/>
      <c r="I62" s="110"/>
      <c r="J62" s="111"/>
      <c r="K62" s="110"/>
    </row>
    <row r="63" spans="2:11" ht="12.5" customHeight="1" x14ac:dyDescent="0.2">
      <c r="B63" s="89" t="s">
        <v>77</v>
      </c>
      <c r="C63" s="101">
        <v>10</v>
      </c>
      <c r="D63" s="101">
        <v>9</v>
      </c>
      <c r="E63" s="97">
        <v>11</v>
      </c>
      <c r="F63" s="90"/>
      <c r="G63" s="80"/>
      <c r="H63" s="112"/>
      <c r="I63" s="113"/>
      <c r="J63" s="111"/>
      <c r="K63" s="111"/>
    </row>
    <row r="64" spans="2:11" ht="12.5" customHeight="1" x14ac:dyDescent="0.2">
      <c r="B64" s="91" t="s">
        <v>75</v>
      </c>
      <c r="C64" s="94">
        <v>0.1</v>
      </c>
      <c r="D64" s="94">
        <v>-5.1319434967612376E-2</v>
      </c>
      <c r="E64" s="102">
        <v>0.24481039833418961</v>
      </c>
      <c r="F64" s="92">
        <f>E64-D64</f>
        <v>0.29612983330180198</v>
      </c>
      <c r="G64" s="80"/>
      <c r="H64" s="112"/>
      <c r="I64" s="113"/>
      <c r="J64" s="114"/>
      <c r="K64" s="115"/>
    </row>
    <row r="65" spans="2:11" ht="12.5" customHeight="1" x14ac:dyDescent="0.2">
      <c r="B65" s="89" t="s">
        <v>78</v>
      </c>
      <c r="C65" s="101">
        <v>300</v>
      </c>
      <c r="D65" s="101">
        <v>330</v>
      </c>
      <c r="E65" s="97">
        <v>270</v>
      </c>
      <c r="F65" s="90"/>
      <c r="G65" s="80"/>
      <c r="H65" s="112"/>
      <c r="I65" s="113"/>
      <c r="J65" s="114"/>
      <c r="K65" s="115"/>
    </row>
    <row r="66" spans="2:11" ht="12.5" customHeight="1" x14ac:dyDescent="0.2">
      <c r="B66" s="91" t="s">
        <v>75</v>
      </c>
      <c r="C66" s="94">
        <f>C64</f>
        <v>0.1</v>
      </c>
      <c r="D66" s="94">
        <v>7.9008814853287923E-2</v>
      </c>
      <c r="E66" s="102">
        <v>0.12455999895101888</v>
      </c>
      <c r="F66" s="93">
        <f>E66-D66</f>
        <v>4.5551184097730957E-2</v>
      </c>
      <c r="G66" s="80"/>
      <c r="H66" s="112"/>
      <c r="I66" s="116"/>
      <c r="J66" s="114"/>
      <c r="K66" s="115"/>
    </row>
    <row r="67" spans="2:11" ht="12.5" customHeight="1" x14ac:dyDescent="0.2">
      <c r="B67" s="89" t="s">
        <v>79</v>
      </c>
      <c r="C67" s="103">
        <v>0.2</v>
      </c>
      <c r="D67" s="103">
        <v>0.25</v>
      </c>
      <c r="E67" s="104">
        <v>0.15</v>
      </c>
      <c r="F67" s="95"/>
      <c r="G67" s="80"/>
      <c r="H67" s="112"/>
      <c r="I67" s="109"/>
      <c r="J67" s="114"/>
      <c r="K67" s="109"/>
    </row>
    <row r="68" spans="2:11" ht="12.5" customHeight="1" x14ac:dyDescent="0.2">
      <c r="B68" s="91" t="s">
        <v>75</v>
      </c>
      <c r="C68" s="94">
        <f>C64</f>
        <v>0.1</v>
      </c>
      <c r="D68" s="94">
        <v>9.4386474155067512E-2</v>
      </c>
      <c r="E68" s="102">
        <v>0.10632719227147946</v>
      </c>
      <c r="F68" s="93">
        <f>E68-D68</f>
        <v>1.1940718116411952E-2</v>
      </c>
      <c r="G68" s="80"/>
      <c r="H68" s="80"/>
      <c r="I68" s="80"/>
      <c r="J68" s="80"/>
      <c r="K68" s="80"/>
    </row>
    <row r="69" spans="2:11" ht="21.5" customHeight="1" x14ac:dyDescent="0.25">
      <c r="B69" s="179" t="s">
        <v>80</v>
      </c>
      <c r="C69" s="175">
        <v>0.1</v>
      </c>
      <c r="D69" s="175">
        <v>-5.8751578537388438E-2</v>
      </c>
      <c r="E69" s="176">
        <v>0.30027686560496569</v>
      </c>
      <c r="F69" s="177">
        <f>E69-D69</f>
        <v>0.35902844414235413</v>
      </c>
    </row>
    <row r="70" spans="2:11" ht="12.5" customHeight="1" x14ac:dyDescent="0.25">
      <c r="B70"/>
    </row>
    <row r="71" spans="2:11" ht="12.5" customHeight="1" x14ac:dyDescent="0.25">
      <c r="B71" s="70"/>
    </row>
    <row r="72" spans="2:11" ht="12.5" customHeight="1" x14ac:dyDescent="0.25">
      <c r="B72" s="180" t="s">
        <v>82</v>
      </c>
      <c r="C72" s="181"/>
      <c r="D72" s="181"/>
      <c r="G72" s="132" t="s">
        <v>93</v>
      </c>
      <c r="I72" s="110"/>
    </row>
    <row r="73" spans="2:11" ht="12.5" customHeight="1" x14ac:dyDescent="0.25">
      <c r="B73" s="96" t="s">
        <v>81</v>
      </c>
      <c r="C73" s="120" t="s">
        <v>35</v>
      </c>
      <c r="D73" s="127" t="s">
        <v>83</v>
      </c>
      <c r="I73" s="111"/>
    </row>
    <row r="74" spans="2:11" ht="12.5" customHeight="1" x14ac:dyDescent="0.25">
      <c r="B74" s="119" t="s">
        <v>84</v>
      </c>
      <c r="C74" s="124">
        <v>0.128</v>
      </c>
      <c r="D74" s="121"/>
      <c r="I74" s="115"/>
    </row>
    <row r="75" spans="2:11" ht="12.5" customHeight="1" x14ac:dyDescent="0.25">
      <c r="B75" s="98" t="s">
        <v>85</v>
      </c>
      <c r="C75" s="125">
        <v>0.14899999999999999</v>
      </c>
      <c r="D75" s="122">
        <f>C75-C74</f>
        <v>2.0999999999999991E-2</v>
      </c>
      <c r="I75" s="115"/>
    </row>
    <row r="76" spans="2:11" ht="12.5" customHeight="1" x14ac:dyDescent="0.25">
      <c r="B76" s="98" t="s">
        <v>86</v>
      </c>
      <c r="C76" s="125">
        <v>0.183</v>
      </c>
      <c r="D76" s="122">
        <f t="shared" ref="D76:D77" si="9">C76-C75</f>
        <v>3.4000000000000002E-2</v>
      </c>
      <c r="I76" s="115"/>
    </row>
    <row r="77" spans="2:11" ht="12.5" customHeight="1" x14ac:dyDescent="0.25">
      <c r="B77" s="99" t="s">
        <v>87</v>
      </c>
      <c r="C77" s="126">
        <v>0.251</v>
      </c>
      <c r="D77" s="123">
        <f t="shared" si="9"/>
        <v>6.8000000000000005E-2</v>
      </c>
      <c r="I77" s="110"/>
    </row>
    <row r="79" spans="2:11" ht="12.5" customHeight="1" x14ac:dyDescent="0.25">
      <c r="G79" s="132" t="s">
        <v>95</v>
      </c>
    </row>
    <row r="81" spans="2:9" ht="12.5" customHeight="1" x14ac:dyDescent="0.25">
      <c r="B81" s="40" t="s">
        <v>113</v>
      </c>
      <c r="D81" s="40">
        <v>0</v>
      </c>
      <c r="E81" s="40">
        <v>1</v>
      </c>
      <c r="F81" s="40">
        <v>2</v>
      </c>
      <c r="G81" s="40">
        <v>3</v>
      </c>
      <c r="H81" s="141" t="s">
        <v>35</v>
      </c>
      <c r="I81" s="141" t="s">
        <v>92</v>
      </c>
    </row>
    <row r="82" spans="2:9" ht="14" customHeight="1" x14ac:dyDescent="0.25">
      <c r="B82" s="28" t="s">
        <v>116</v>
      </c>
      <c r="D82" s="28">
        <v>-300</v>
      </c>
      <c r="E82" s="28">
        <v>-28</v>
      </c>
      <c r="F82" s="28">
        <v>92</v>
      </c>
      <c r="G82" s="28">
        <v>332</v>
      </c>
      <c r="H82" s="59">
        <f t="shared" ref="H82:H83" si="10">IRR(D82:G82)</f>
        <v>0.1000188925132417</v>
      </c>
      <c r="I82" s="27">
        <f t="shared" ref="I82:I83" si="11">SUM(D82:G82)</f>
        <v>96</v>
      </c>
    </row>
    <row r="83" spans="2:9" ht="14" customHeight="1" x14ac:dyDescent="0.25">
      <c r="B83" s="28" t="s">
        <v>118</v>
      </c>
      <c r="D83" s="118">
        <v>-120</v>
      </c>
      <c r="E83" s="118">
        <v>0.79999999999999716</v>
      </c>
      <c r="F83" s="118">
        <v>23.36</v>
      </c>
      <c r="G83" s="118">
        <v>169.76</v>
      </c>
      <c r="H83" s="59">
        <f t="shared" si="10"/>
        <v>0.18267186571826977</v>
      </c>
      <c r="I83" s="133">
        <f t="shared" si="11"/>
        <v>73.919999999999987</v>
      </c>
    </row>
    <row r="84" spans="2:9" ht="14" customHeight="1" x14ac:dyDescent="0.25">
      <c r="B84" s="28" t="s">
        <v>117</v>
      </c>
      <c r="D84" s="28">
        <v>0</v>
      </c>
      <c r="E84" s="28">
        <v>-88</v>
      </c>
      <c r="F84" s="28">
        <v>32</v>
      </c>
      <c r="G84" s="28">
        <v>152</v>
      </c>
      <c r="H84" s="59">
        <f>IRR(D84:G84)</f>
        <v>0.50859268357512954</v>
      </c>
      <c r="I84" s="27">
        <f>SUM(D84:G84)</f>
        <v>96</v>
      </c>
    </row>
  </sheetData>
  <mergeCells count="1">
    <mergeCell ref="B72:D72"/>
  </mergeCells>
  <phoneticPr fontId="0" type="noConversion"/>
  <printOptions horizontalCentered="1" verticalCentered="1" headings="1"/>
  <pageMargins left="0.74803149606299213" right="0.35433070866141736" top="0.94488188976377963" bottom="0.82677165354330717" header="0" footer="0"/>
  <pageSetup paperSize="9" orientation="portrait" horizontalDpi="200" verticalDpi="200" r:id="rId1"/>
  <headerFooter alignWithMargins="0">
    <oddFooter>Page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79DDB-E864-4C43-9465-F1FC9C9DC874}">
  <dimension ref="A1:Q77"/>
  <sheetViews>
    <sheetView view="pageBreakPreview" zoomScaleNormal="130" zoomScaleSheetLayoutView="100" workbookViewId="0">
      <selection activeCell="B3" sqref="B3"/>
    </sheetView>
  </sheetViews>
  <sheetFormatPr defaultColWidth="11.453125" defaultRowHeight="12.5" customHeight="1" outlineLevelRow="1" x14ac:dyDescent="0.25"/>
  <cols>
    <col min="1" max="1" width="2.453125" style="27" customWidth="1"/>
    <col min="2" max="2" width="19.90625" style="28" customWidth="1"/>
    <col min="3" max="3" width="8.1796875" style="28" customWidth="1"/>
    <col min="4" max="4" width="7.08984375" style="28" customWidth="1"/>
    <col min="5" max="7" width="8.6328125" style="28" customWidth="1"/>
    <col min="8" max="8" width="7.81640625" style="28" customWidth="1"/>
    <col min="9" max="9" width="11.36328125" style="27" customWidth="1"/>
    <col min="10" max="10" width="12.6328125" style="28" customWidth="1"/>
    <col min="11" max="11" width="9.81640625" style="28" customWidth="1"/>
    <col min="12" max="12" width="5.81640625" style="28" customWidth="1"/>
    <col min="13" max="13" width="3.6328125" style="28" customWidth="1"/>
    <col min="14" max="14" width="7.26953125" style="28" customWidth="1"/>
    <col min="15" max="16384" width="11.453125" style="28"/>
  </cols>
  <sheetData>
    <row r="1" spans="1:17" ht="12.5" customHeight="1" x14ac:dyDescent="0.25">
      <c r="E1" s="29" t="s">
        <v>114</v>
      </c>
    </row>
    <row r="2" spans="1:17" ht="12.5" customHeight="1" x14ac:dyDescent="0.25">
      <c r="B2" s="30" t="s">
        <v>58</v>
      </c>
      <c r="E2" s="29"/>
    </row>
    <row r="3" spans="1:17" ht="12.5" customHeight="1" x14ac:dyDescent="0.25">
      <c r="K3" s="30" t="s">
        <v>30</v>
      </c>
      <c r="Q3" s="27"/>
    </row>
    <row r="4" spans="1:17" ht="12.5" customHeight="1" x14ac:dyDescent="0.25">
      <c r="B4" s="31" t="s">
        <v>4</v>
      </c>
      <c r="C4" s="142" t="s">
        <v>5</v>
      </c>
      <c r="F4" s="40">
        <v>1</v>
      </c>
      <c r="G4" s="40">
        <v>2</v>
      </c>
      <c r="H4" s="40">
        <v>3</v>
      </c>
      <c r="I4" s="58"/>
      <c r="K4" s="28" t="s">
        <v>31</v>
      </c>
      <c r="L4" s="30">
        <v>90</v>
      </c>
      <c r="N4" s="60" t="s">
        <v>32</v>
      </c>
      <c r="O4" s="60"/>
      <c r="Q4" s="27"/>
    </row>
    <row r="5" spans="1:17" ht="12.5" customHeight="1" x14ac:dyDescent="0.25">
      <c r="B5" s="28" t="s">
        <v>57</v>
      </c>
      <c r="C5" s="33">
        <v>60000</v>
      </c>
      <c r="F5" s="34">
        <f>C5</f>
        <v>60000</v>
      </c>
      <c r="G5" s="34">
        <f>F5</f>
        <v>60000</v>
      </c>
      <c r="H5" s="34">
        <f>G5</f>
        <v>60000</v>
      </c>
      <c r="I5" s="35"/>
      <c r="K5" s="28" t="s">
        <v>33</v>
      </c>
      <c r="L5" s="30">
        <v>10</v>
      </c>
      <c r="N5" s="61">
        <f>(L4+L5*0.85-L6*0.85)/365</f>
        <v>0.2</v>
      </c>
      <c r="O5" s="62"/>
      <c r="Q5" s="27"/>
    </row>
    <row r="6" spans="1:17" ht="12.5" customHeight="1" x14ac:dyDescent="0.25">
      <c r="B6" s="28" t="s">
        <v>6</v>
      </c>
      <c r="C6" s="33">
        <v>10</v>
      </c>
      <c r="F6" s="34">
        <f>C6</f>
        <v>10</v>
      </c>
      <c r="G6" s="34">
        <f>F6*(1+$C$8)</f>
        <v>10</v>
      </c>
      <c r="H6" s="34">
        <f>G6*(1+$C$8)</f>
        <v>10</v>
      </c>
      <c r="I6" s="34"/>
      <c r="K6" s="28" t="s">
        <v>34</v>
      </c>
      <c r="L6" s="30">
        <v>30</v>
      </c>
      <c r="Q6" s="27"/>
    </row>
    <row r="7" spans="1:17" ht="12.5" customHeight="1" x14ac:dyDescent="0.25">
      <c r="B7" s="28" t="s">
        <v>7</v>
      </c>
      <c r="C7" s="36">
        <v>8</v>
      </c>
      <c r="F7" s="28">
        <f>C7</f>
        <v>8</v>
      </c>
      <c r="G7" s="34">
        <f>F7*(1+$C$8)</f>
        <v>8</v>
      </c>
      <c r="H7" s="34">
        <f>G7*(1+$C$8)</f>
        <v>8</v>
      </c>
      <c r="I7" s="37"/>
    </row>
    <row r="8" spans="1:17" ht="12.5" customHeight="1" x14ac:dyDescent="0.25">
      <c r="B8" s="28" t="s">
        <v>8</v>
      </c>
      <c r="C8" s="38">
        <v>0</v>
      </c>
      <c r="F8" s="30"/>
      <c r="G8" s="37"/>
      <c r="H8" s="37"/>
      <c r="I8" s="37"/>
    </row>
    <row r="9" spans="1:17" ht="12.5" customHeight="1" x14ac:dyDescent="0.25">
      <c r="I9" s="28"/>
    </row>
    <row r="10" spans="1:17" ht="12.5" customHeight="1" x14ac:dyDescent="0.25">
      <c r="A10" s="39"/>
      <c r="B10" s="40" t="s">
        <v>9</v>
      </c>
      <c r="C10" s="30"/>
      <c r="F10" s="40">
        <v>1</v>
      </c>
      <c r="G10" s="40">
        <v>2</v>
      </c>
      <c r="H10" s="40">
        <v>3</v>
      </c>
      <c r="I10" s="30"/>
    </row>
    <row r="11" spans="1:17" ht="12.5" customHeight="1" x14ac:dyDescent="0.25">
      <c r="B11" s="28" t="s">
        <v>10</v>
      </c>
      <c r="C11" s="34"/>
      <c r="F11" s="34">
        <f>F5*F6/1000</f>
        <v>600</v>
      </c>
      <c r="G11" s="34">
        <f>G5*G6/1000</f>
        <v>600</v>
      </c>
      <c r="H11" s="34">
        <f>H5*H6/1000</f>
        <v>600</v>
      </c>
      <c r="I11" s="35"/>
    </row>
    <row r="12" spans="1:17" ht="12.5" customHeight="1" x14ac:dyDescent="0.25">
      <c r="B12" s="28" t="s">
        <v>11</v>
      </c>
      <c r="F12" s="41">
        <f>F7*F5/1000</f>
        <v>480</v>
      </c>
      <c r="G12" s="41">
        <f>G7*G5/1000</f>
        <v>480</v>
      </c>
      <c r="H12" s="41">
        <f>H7*H5/1000</f>
        <v>480</v>
      </c>
      <c r="I12" s="34"/>
    </row>
    <row r="13" spans="1:17" ht="12.5" customHeight="1" x14ac:dyDescent="0.25">
      <c r="B13" s="28" t="s">
        <v>12</v>
      </c>
      <c r="C13" s="34"/>
      <c r="F13" s="34">
        <f>F11-F12</f>
        <v>120</v>
      </c>
      <c r="G13" s="34">
        <f>G11-G12</f>
        <v>120</v>
      </c>
      <c r="H13" s="34">
        <f>H11-H12</f>
        <v>120</v>
      </c>
      <c r="I13" s="34"/>
    </row>
    <row r="14" spans="1:17" ht="12.5" customHeight="1" x14ac:dyDescent="0.25">
      <c r="B14" s="28" t="s">
        <v>13</v>
      </c>
      <c r="C14" s="36">
        <v>20</v>
      </c>
      <c r="F14" s="42">
        <f>C14</f>
        <v>20</v>
      </c>
      <c r="G14" s="42">
        <f>F14*(1+$C8)</f>
        <v>20</v>
      </c>
      <c r="H14" s="45">
        <f>G14*(1+$C8)</f>
        <v>20</v>
      </c>
      <c r="I14" s="30"/>
    </row>
    <row r="15" spans="1:17" ht="12.5" customHeight="1" x14ac:dyDescent="0.25">
      <c r="B15" s="43" t="s">
        <v>0</v>
      </c>
      <c r="C15" s="59"/>
      <c r="F15" s="53">
        <f>F13-F14</f>
        <v>100</v>
      </c>
      <c r="G15" s="53">
        <f>G13-G14</f>
        <v>100</v>
      </c>
      <c r="H15" s="53">
        <f>H13-H14</f>
        <v>100</v>
      </c>
      <c r="I15" s="34"/>
      <c r="J15" s="44"/>
    </row>
    <row r="16" spans="1:17" ht="12.5" customHeight="1" x14ac:dyDescent="0.25">
      <c r="B16" s="28" t="s">
        <v>14</v>
      </c>
      <c r="C16" s="36">
        <v>5</v>
      </c>
      <c r="D16" s="28" t="s">
        <v>65</v>
      </c>
      <c r="F16" s="42">
        <f>$E31*(1/$C$16)</f>
        <v>60</v>
      </c>
      <c r="G16" s="42">
        <f>$E31*(1/$C$16)</f>
        <v>60</v>
      </c>
      <c r="H16" s="42">
        <f>$E31*(1/$C$16)</f>
        <v>60</v>
      </c>
      <c r="I16" s="28"/>
      <c r="J16" s="44"/>
    </row>
    <row r="17" spans="1:10" ht="12.5" customHeight="1" x14ac:dyDescent="0.25">
      <c r="B17" s="30" t="s">
        <v>1</v>
      </c>
      <c r="C17" s="27"/>
      <c r="F17" s="34">
        <f>F15-F16</f>
        <v>40</v>
      </c>
      <c r="G17" s="34">
        <f>G15-G16</f>
        <v>40</v>
      </c>
      <c r="H17" s="34">
        <f>H15-H16</f>
        <v>40</v>
      </c>
      <c r="I17" s="34"/>
      <c r="J17" s="44"/>
    </row>
    <row r="18" spans="1:10" ht="12.5" customHeight="1" x14ac:dyDescent="0.25">
      <c r="B18" s="28" t="s">
        <v>15</v>
      </c>
      <c r="C18" s="38">
        <v>0.05</v>
      </c>
      <c r="F18" s="45">
        <f>E36*$C$18</f>
        <v>9</v>
      </c>
      <c r="G18" s="45">
        <f t="shared" ref="G18" si="0">F36*$C$18</f>
        <v>10.8</v>
      </c>
      <c r="H18" s="45">
        <f>G36*$C$18</f>
        <v>7.8000000000000007</v>
      </c>
      <c r="I18" s="28"/>
      <c r="J18" s="44"/>
    </row>
    <row r="19" spans="1:10" ht="12.5" customHeight="1" x14ac:dyDescent="0.25">
      <c r="B19" s="28" t="s">
        <v>16</v>
      </c>
      <c r="C19" s="59"/>
      <c r="F19" s="34">
        <f>F17-F18</f>
        <v>31</v>
      </c>
      <c r="G19" s="34">
        <f>G17-G18</f>
        <v>29.2</v>
      </c>
      <c r="H19" s="34">
        <f>H17-H18</f>
        <v>32.200000000000003</v>
      </c>
      <c r="I19" s="34"/>
      <c r="J19" s="44"/>
    </row>
    <row r="20" spans="1:10" ht="12.5" customHeight="1" x14ac:dyDescent="0.25">
      <c r="B20" s="28" t="s">
        <v>68</v>
      </c>
      <c r="C20" s="38">
        <v>0.2</v>
      </c>
      <c r="F20" s="45">
        <f>F19*$C$20</f>
        <v>6.2</v>
      </c>
      <c r="G20" s="45">
        <f>G19*$C$20</f>
        <v>5.84</v>
      </c>
      <c r="H20" s="45">
        <f>H19*$C$20</f>
        <v>6.4400000000000013</v>
      </c>
      <c r="I20" s="28"/>
      <c r="J20" s="44"/>
    </row>
    <row r="21" spans="1:10" ht="12.5" customHeight="1" x14ac:dyDescent="0.25">
      <c r="B21" s="30" t="s">
        <v>17</v>
      </c>
      <c r="C21" s="57"/>
      <c r="F21" s="34">
        <f>F19-F20</f>
        <v>24.8</v>
      </c>
      <c r="G21" s="34">
        <f>G19-G20</f>
        <v>23.36</v>
      </c>
      <c r="H21" s="34">
        <f>H19-H20</f>
        <v>25.76</v>
      </c>
      <c r="I21" s="34"/>
      <c r="J21" s="46"/>
    </row>
    <row r="22" spans="1:10" ht="12.5" hidden="1" customHeight="1" outlineLevel="1" x14ac:dyDescent="0.25">
      <c r="B22" s="54" t="s">
        <v>62</v>
      </c>
      <c r="C22" s="38">
        <v>0</v>
      </c>
      <c r="E22" s="64"/>
      <c r="F22" s="72">
        <f>$C22*F21</f>
        <v>0</v>
      </c>
      <c r="G22" s="72">
        <f t="shared" ref="G22:H22" si="1">$C22*G21</f>
        <v>0</v>
      </c>
      <c r="H22" s="72">
        <f t="shared" si="1"/>
        <v>0</v>
      </c>
      <c r="I22" s="34"/>
      <c r="J22" s="46"/>
    </row>
    <row r="23" spans="1:10" ht="12.5" customHeight="1" collapsed="1" x14ac:dyDescent="0.25">
      <c r="B23" s="30"/>
      <c r="C23" s="30"/>
      <c r="F23" s="34"/>
      <c r="G23" s="34"/>
      <c r="H23" s="34"/>
      <c r="I23" s="158" t="s">
        <v>54</v>
      </c>
      <c r="J23" s="46"/>
    </row>
    <row r="24" spans="1:10" ht="12.5" hidden="1" customHeight="1" outlineLevel="1" x14ac:dyDescent="0.25">
      <c r="B24" s="48" t="s">
        <v>89</v>
      </c>
      <c r="C24" s="48"/>
      <c r="F24" s="49">
        <f>F15/$E$31</f>
        <v>0.33333333333333331</v>
      </c>
      <c r="G24" s="49">
        <f>G15/$E$31</f>
        <v>0.33333333333333331</v>
      </c>
      <c r="H24" s="49">
        <f>H15/$E$31</f>
        <v>0.33333333333333331</v>
      </c>
      <c r="I24" s="135">
        <f>AVERAGE(F24:H24)</f>
        <v>0.33333333333333331</v>
      </c>
      <c r="J24" s="46"/>
    </row>
    <row r="25" spans="1:10" ht="12.5" hidden="1" customHeight="1" outlineLevel="1" x14ac:dyDescent="0.25">
      <c r="B25" s="48" t="s">
        <v>55</v>
      </c>
      <c r="C25" s="48"/>
      <c r="F25" s="49">
        <f>F17/E32</f>
        <v>0.13333333333333333</v>
      </c>
      <c r="G25" s="49">
        <f>G17/F32</f>
        <v>0.1111111111111111</v>
      </c>
      <c r="H25" s="49">
        <f>H17/G32</f>
        <v>0.13333333333333333</v>
      </c>
      <c r="I25" s="135">
        <f>AVERAGE(F25:H25)</f>
        <v>0.12592592592592591</v>
      </c>
      <c r="J25" s="46"/>
    </row>
    <row r="26" spans="1:10" ht="12.5" hidden="1" customHeight="1" outlineLevel="1" x14ac:dyDescent="0.25">
      <c r="B26" s="48" t="s">
        <v>67</v>
      </c>
      <c r="C26" s="48"/>
      <c r="F26" s="49">
        <f>F21/E32</f>
        <v>8.2666666666666666E-2</v>
      </c>
      <c r="G26" s="49">
        <f t="shared" ref="G26:H26" si="2">G21/F32</f>
        <v>6.4888888888888885E-2</v>
      </c>
      <c r="H26" s="49">
        <f t="shared" si="2"/>
        <v>8.5866666666666674E-2</v>
      </c>
      <c r="I26" s="135">
        <f>AVERAGE(F26:H26)</f>
        <v>7.7807407407407408E-2</v>
      </c>
      <c r="J26" s="46"/>
    </row>
    <row r="27" spans="1:10" ht="12.5" hidden="1" customHeight="1" outlineLevel="1" x14ac:dyDescent="0.25">
      <c r="B27" s="48" t="s">
        <v>56</v>
      </c>
      <c r="C27" s="48"/>
      <c r="F27" s="49">
        <f>F21/E37</f>
        <v>0.20666666666666667</v>
      </c>
      <c r="G27" s="49">
        <f>G21/F37</f>
        <v>0.1613259668508287</v>
      </c>
      <c r="H27" s="49">
        <f>H21/G37</f>
        <v>0.15318744053282587</v>
      </c>
      <c r="I27" s="135">
        <f>AVERAGE(F27:H27)</f>
        <v>0.17372669135010707</v>
      </c>
      <c r="J27" s="46"/>
    </row>
    <row r="28" spans="1:10" ht="12.5" hidden="1" customHeight="1" outlineLevel="1" x14ac:dyDescent="0.25">
      <c r="B28" s="30"/>
      <c r="C28" s="30"/>
      <c r="E28" s="34"/>
      <c r="F28" s="34"/>
      <c r="G28" s="34"/>
      <c r="H28" s="34"/>
      <c r="J28" s="46"/>
    </row>
    <row r="29" spans="1:10" ht="12.5" customHeight="1" collapsed="1" x14ac:dyDescent="0.25">
      <c r="A29" s="39"/>
      <c r="B29" s="40" t="s">
        <v>18</v>
      </c>
      <c r="C29" s="50"/>
      <c r="E29" s="40">
        <v>0</v>
      </c>
      <c r="F29" s="40">
        <v>1</v>
      </c>
      <c r="G29" s="40">
        <v>2</v>
      </c>
      <c r="H29" s="40">
        <v>3</v>
      </c>
      <c r="I29" s="30"/>
    </row>
    <row r="30" spans="1:10" ht="12.5" customHeight="1" x14ac:dyDescent="0.25">
      <c r="B30" s="28" t="s">
        <v>19</v>
      </c>
      <c r="C30" s="38">
        <v>0.2</v>
      </c>
      <c r="D30" s="28" t="s">
        <v>115</v>
      </c>
      <c r="F30" s="34">
        <f>$C$30*F11</f>
        <v>120</v>
      </c>
      <c r="G30" s="34">
        <f>$C$30*G11</f>
        <v>120</v>
      </c>
      <c r="H30" s="156">
        <v>0</v>
      </c>
      <c r="I30" s="35"/>
    </row>
    <row r="31" spans="1:10" ht="12.5" customHeight="1" x14ac:dyDescent="0.25">
      <c r="B31" s="28" t="s">
        <v>20</v>
      </c>
      <c r="C31" s="33">
        <v>0</v>
      </c>
      <c r="D31" s="28" t="s">
        <v>64</v>
      </c>
      <c r="E31" s="66">
        <v>300</v>
      </c>
      <c r="F31" s="41">
        <f>E31-F16+$C31</f>
        <v>240</v>
      </c>
      <c r="G31" s="41">
        <f>F31-G16+$C31</f>
        <v>180</v>
      </c>
      <c r="H31" s="66">
        <v>0</v>
      </c>
      <c r="I31" s="35"/>
    </row>
    <row r="32" spans="1:10" ht="12.5" customHeight="1" x14ac:dyDescent="0.25">
      <c r="B32" s="43" t="s">
        <v>21</v>
      </c>
      <c r="C32" s="52"/>
      <c r="E32" s="34">
        <f>E31+E30</f>
        <v>300</v>
      </c>
      <c r="F32" s="34">
        <f>F31+F30</f>
        <v>360</v>
      </c>
      <c r="G32" s="34">
        <f>G31+G30</f>
        <v>300</v>
      </c>
      <c r="H32" s="34">
        <f>H31+H30</f>
        <v>0</v>
      </c>
      <c r="I32" s="34"/>
    </row>
    <row r="33" spans="2:10" ht="7.5" customHeight="1" x14ac:dyDescent="0.25">
      <c r="C33" s="27"/>
      <c r="I33" s="28"/>
    </row>
    <row r="34" spans="2:10" ht="12.5" customHeight="1" x14ac:dyDescent="0.25">
      <c r="B34" s="65" t="s">
        <v>59</v>
      </c>
      <c r="C34" s="38">
        <v>0.8</v>
      </c>
      <c r="D34" s="28" t="s">
        <v>63</v>
      </c>
      <c r="E34" s="28">
        <f>$C34*E30</f>
        <v>0</v>
      </c>
      <c r="F34" s="118">
        <f>$C34*F30</f>
        <v>96</v>
      </c>
      <c r="G34" s="118">
        <f t="shared" ref="G34:H34" si="3">$C34*G30</f>
        <v>96</v>
      </c>
      <c r="H34" s="28">
        <f t="shared" si="3"/>
        <v>0</v>
      </c>
      <c r="I34" s="28"/>
    </row>
    <row r="35" spans="2:10" ht="12.5" customHeight="1" x14ac:dyDescent="0.25">
      <c r="B35" s="65" t="s">
        <v>60</v>
      </c>
      <c r="C35" s="33">
        <v>3</v>
      </c>
      <c r="D35" s="28" t="s">
        <v>97</v>
      </c>
      <c r="E35" s="66">
        <v>180</v>
      </c>
      <c r="F35" s="41">
        <f>E35-($E35/$C35)</f>
        <v>120</v>
      </c>
      <c r="G35" s="41">
        <f>F35-($E35/$C35)</f>
        <v>60</v>
      </c>
      <c r="H35" s="66">
        <v>0</v>
      </c>
      <c r="I35" s="28"/>
    </row>
    <row r="36" spans="2:10" ht="12.5" customHeight="1" x14ac:dyDescent="0.25">
      <c r="B36" s="30" t="s">
        <v>61</v>
      </c>
      <c r="E36" s="34">
        <f>E34+E35</f>
        <v>180</v>
      </c>
      <c r="F36" s="34">
        <f>F34+F35</f>
        <v>216</v>
      </c>
      <c r="G36" s="34">
        <f t="shared" ref="G36:H36" si="4">G34+G35</f>
        <v>156</v>
      </c>
      <c r="H36" s="34">
        <f t="shared" si="4"/>
        <v>0</v>
      </c>
      <c r="I36" s="34"/>
    </row>
    <row r="37" spans="2:10" ht="12.5" customHeight="1" x14ac:dyDescent="0.25">
      <c r="B37" s="30" t="s">
        <v>51</v>
      </c>
      <c r="C37" s="71"/>
      <c r="E37" s="73">
        <f>E31-E35</f>
        <v>120</v>
      </c>
      <c r="F37" s="41">
        <f>E37+F21-F22</f>
        <v>144.80000000000001</v>
      </c>
      <c r="G37" s="41">
        <f t="shared" ref="G37:H37" si="5">F37+G21-G22</f>
        <v>168.16000000000003</v>
      </c>
      <c r="H37" s="41">
        <f t="shared" si="5"/>
        <v>193.92000000000002</v>
      </c>
      <c r="I37" s="35"/>
    </row>
    <row r="38" spans="2:10" ht="12.5" customHeight="1" x14ac:dyDescent="0.25">
      <c r="B38" s="30" t="s">
        <v>22</v>
      </c>
      <c r="E38" s="34">
        <f>E36+E37</f>
        <v>300</v>
      </c>
      <c r="F38" s="34">
        <f t="shared" ref="F38:H38" si="6">F36+F37</f>
        <v>360.8</v>
      </c>
      <c r="G38" s="34">
        <f t="shared" si="6"/>
        <v>324.16000000000003</v>
      </c>
      <c r="H38" s="34">
        <f t="shared" si="6"/>
        <v>193.92000000000002</v>
      </c>
      <c r="I38" s="34"/>
    </row>
    <row r="39" spans="2:10" ht="5.5" hidden="1" customHeight="1" outlineLevel="1" x14ac:dyDescent="0.25">
      <c r="F39" s="34"/>
      <c r="G39" s="34"/>
      <c r="H39" s="34"/>
      <c r="I39" s="34"/>
    </row>
    <row r="40" spans="2:10" ht="12.5" hidden="1" customHeight="1" outlineLevel="1" x14ac:dyDescent="0.25">
      <c r="D40" s="67" t="s">
        <v>52</v>
      </c>
      <c r="E40" s="34">
        <f>E38-E32</f>
        <v>0</v>
      </c>
      <c r="F40" s="34">
        <f>F38-F32</f>
        <v>0.80000000000001137</v>
      </c>
      <c r="G40" s="34">
        <f>G38-G32</f>
        <v>24.160000000000025</v>
      </c>
      <c r="H40" s="34">
        <f>H38-H32</f>
        <v>193.92000000000002</v>
      </c>
      <c r="I40" s="35"/>
    </row>
    <row r="41" spans="2:10" ht="12.5" hidden="1" customHeight="1" outlineLevel="1" x14ac:dyDescent="0.25">
      <c r="D41" s="48" t="s">
        <v>23</v>
      </c>
      <c r="F41" s="34">
        <f>F40-E40</f>
        <v>0.80000000000001137</v>
      </c>
      <c r="G41" s="34">
        <f>G40-F40</f>
        <v>23.360000000000014</v>
      </c>
      <c r="H41" s="34">
        <f>H40-G40</f>
        <v>169.76</v>
      </c>
      <c r="I41" s="35"/>
    </row>
    <row r="42" spans="2:10" ht="12.5" hidden="1" customHeight="1" outlineLevel="1" x14ac:dyDescent="0.25">
      <c r="D42" s="64" t="s">
        <v>69</v>
      </c>
      <c r="E42" s="74">
        <f>-E37</f>
        <v>-120</v>
      </c>
      <c r="F42" s="74">
        <f>F41+F22</f>
        <v>0.80000000000001137</v>
      </c>
      <c r="G42" s="74">
        <f t="shared" ref="G42:H42" si="7">G41+G22</f>
        <v>23.360000000000014</v>
      </c>
      <c r="H42" s="74">
        <f t="shared" si="7"/>
        <v>169.76</v>
      </c>
      <c r="I42" s="35"/>
    </row>
    <row r="43" spans="2:10" ht="12.5" customHeight="1" collapsed="1" x14ac:dyDescent="0.25">
      <c r="E43" s="34"/>
      <c r="F43" s="34"/>
      <c r="G43" s="34"/>
      <c r="H43" s="35"/>
    </row>
    <row r="44" spans="2:10" ht="12.5" customHeight="1" x14ac:dyDescent="0.25">
      <c r="B44" s="31" t="s">
        <v>28</v>
      </c>
      <c r="C44" s="43"/>
      <c r="E44" s="40">
        <v>0</v>
      </c>
      <c r="F44" s="40">
        <v>1</v>
      </c>
      <c r="G44" s="40">
        <v>2</v>
      </c>
      <c r="H44" s="40">
        <v>3</v>
      </c>
      <c r="I44" s="30"/>
      <c r="J44" s="27"/>
    </row>
    <row r="45" spans="2:10" ht="12.5" customHeight="1" x14ac:dyDescent="0.25">
      <c r="B45" s="28" t="s">
        <v>17</v>
      </c>
      <c r="F45" s="34">
        <f>F21</f>
        <v>24.8</v>
      </c>
      <c r="G45" s="34">
        <f>G21</f>
        <v>23.36</v>
      </c>
      <c r="H45" s="34">
        <f>H21</f>
        <v>25.76</v>
      </c>
      <c r="I45" s="34"/>
      <c r="J45" s="27"/>
    </row>
    <row r="46" spans="2:10" ht="12.5" customHeight="1" x14ac:dyDescent="0.25">
      <c r="B46" s="51" t="s">
        <v>24</v>
      </c>
      <c r="C46" s="51"/>
      <c r="E46" s="34">
        <f>-E32</f>
        <v>-300</v>
      </c>
      <c r="F46" s="34">
        <f>E32-F32</f>
        <v>-60</v>
      </c>
      <c r="G46" s="34">
        <f>F32-G32</f>
        <v>60</v>
      </c>
      <c r="H46" s="34">
        <f>G32-H32</f>
        <v>300</v>
      </c>
      <c r="I46" s="35"/>
      <c r="J46" s="27"/>
    </row>
    <row r="47" spans="2:10" ht="12.5" customHeight="1" x14ac:dyDescent="0.25">
      <c r="B47" s="58" t="s">
        <v>29</v>
      </c>
      <c r="C47" s="58"/>
      <c r="E47" s="41">
        <f>E36</f>
        <v>180</v>
      </c>
      <c r="F47" s="41">
        <f>F36-E36</f>
        <v>36</v>
      </c>
      <c r="G47" s="41">
        <f>G36-F36</f>
        <v>-60</v>
      </c>
      <c r="H47" s="41">
        <f>H36-G36</f>
        <v>-156</v>
      </c>
      <c r="I47" s="131" t="s">
        <v>92</v>
      </c>
      <c r="J47" s="27"/>
    </row>
    <row r="48" spans="2:10" ht="12.5" customHeight="1" x14ac:dyDescent="0.25">
      <c r="B48" s="60" t="s">
        <v>66</v>
      </c>
      <c r="C48" s="58"/>
      <c r="E48" s="53">
        <f>SUM(E45:E47)</f>
        <v>-120</v>
      </c>
      <c r="F48" s="53">
        <f>SUM(F45:F47)</f>
        <v>0.79999999999999716</v>
      </c>
      <c r="G48" s="53">
        <f>SUM(G45:G47)</f>
        <v>23.36</v>
      </c>
      <c r="H48" s="53">
        <f>SUM(H45:H47)</f>
        <v>169.76</v>
      </c>
      <c r="I48" s="130">
        <f>SUM(E48:H48)</f>
        <v>73.919999999999987</v>
      </c>
      <c r="J48" s="27"/>
    </row>
    <row r="49" spans="2:11" ht="12.5" customHeight="1" x14ac:dyDescent="0.25">
      <c r="B49" s="54" t="s">
        <v>25</v>
      </c>
      <c r="C49" s="55">
        <f>IRR(E48:H48)</f>
        <v>0.18267186571826977</v>
      </c>
      <c r="E49" s="34"/>
      <c r="F49" s="34"/>
      <c r="G49" s="34"/>
      <c r="H49" s="34"/>
      <c r="I49" s="34"/>
      <c r="J49" s="39"/>
    </row>
    <row r="50" spans="2:11" ht="12.5" customHeight="1" x14ac:dyDescent="0.25">
      <c r="C50" s="54"/>
      <c r="F50" s="54"/>
      <c r="G50" s="68"/>
      <c r="H50" s="69"/>
      <c r="I50" s="35"/>
      <c r="J50" s="56"/>
    </row>
    <row r="51" spans="2:11" ht="12.5" customHeight="1" thickBot="1" x14ac:dyDescent="0.3">
      <c r="B51" s="50" t="s">
        <v>27</v>
      </c>
      <c r="C51" s="30"/>
      <c r="E51" s="32">
        <v>0</v>
      </c>
      <c r="F51" s="32">
        <v>1</v>
      </c>
      <c r="G51" s="32">
        <v>2</v>
      </c>
      <c r="H51" s="32">
        <v>3</v>
      </c>
      <c r="I51" s="35"/>
      <c r="J51" s="56"/>
    </row>
    <row r="52" spans="2:11" ht="12.5" customHeight="1" x14ac:dyDescent="0.25">
      <c r="B52" s="28" t="s">
        <v>2</v>
      </c>
      <c r="E52" s="34"/>
      <c r="F52" s="34">
        <f>F17*(1-$C20)</f>
        <v>32</v>
      </c>
      <c r="G52" s="34">
        <f>G17*(1-$C20)</f>
        <v>32</v>
      </c>
      <c r="H52" s="34">
        <f>H17*(1-$C20)</f>
        <v>32</v>
      </c>
      <c r="I52" s="35"/>
      <c r="J52" s="56"/>
    </row>
    <row r="53" spans="2:11" ht="12.5" customHeight="1" x14ac:dyDescent="0.25">
      <c r="B53" s="51" t="s">
        <v>24</v>
      </c>
      <c r="C53" s="51"/>
      <c r="E53" s="41">
        <f>E46</f>
        <v>-300</v>
      </c>
      <c r="F53" s="41">
        <f t="shared" ref="F53:H53" si="8">F46</f>
        <v>-60</v>
      </c>
      <c r="G53" s="41">
        <f t="shared" si="8"/>
        <v>60</v>
      </c>
      <c r="H53" s="41">
        <f t="shared" si="8"/>
        <v>300</v>
      </c>
      <c r="I53" s="35"/>
      <c r="J53" s="56"/>
    </row>
    <row r="54" spans="2:11" ht="12.5" customHeight="1" x14ac:dyDescent="0.25">
      <c r="B54" s="43" t="s">
        <v>27</v>
      </c>
      <c r="C54" s="51"/>
      <c r="E54" s="53">
        <f>SUM(E52:E53)</f>
        <v>-300</v>
      </c>
      <c r="F54" s="53">
        <f>SUM(F52:F53)</f>
        <v>-28</v>
      </c>
      <c r="G54" s="53">
        <f>SUM(G52:G53)</f>
        <v>92</v>
      </c>
      <c r="H54" s="53">
        <f>SUM(H52:H53)</f>
        <v>332</v>
      </c>
      <c r="I54" s="35"/>
      <c r="J54" s="56"/>
    </row>
    <row r="55" spans="2:11" ht="12.5" customHeight="1" x14ac:dyDescent="0.25">
      <c r="B55" s="54" t="s">
        <v>25</v>
      </c>
      <c r="C55" s="55">
        <f>IRR(E54:H54)</f>
        <v>0.1000188925132417</v>
      </c>
      <c r="E55" s="34"/>
      <c r="F55" s="34"/>
      <c r="G55" s="34"/>
      <c r="H55" s="34"/>
    </row>
    <row r="56" spans="2:11" ht="12.5" customHeight="1" x14ac:dyDescent="0.25">
      <c r="B56" s="54"/>
      <c r="C56" s="134"/>
      <c r="E56" s="34"/>
      <c r="F56" s="34"/>
      <c r="G56" s="34"/>
      <c r="H56" s="34"/>
    </row>
    <row r="57" spans="2:11" ht="12.5" customHeight="1" x14ac:dyDescent="0.25">
      <c r="B57" s="54"/>
      <c r="C57" s="134"/>
      <c r="E57" s="34"/>
      <c r="F57" s="34"/>
      <c r="G57" s="34"/>
      <c r="H57" s="34"/>
    </row>
    <row r="58" spans="2:11" ht="12.5" customHeight="1" x14ac:dyDescent="0.25">
      <c r="E58" s="54"/>
      <c r="F58" s="68"/>
      <c r="G58" s="69"/>
      <c r="H58" s="35"/>
    </row>
    <row r="59" spans="2:11" ht="16.5" customHeight="1" x14ac:dyDescent="0.25">
      <c r="B59" s="137" t="s">
        <v>70</v>
      </c>
      <c r="C59" s="143"/>
      <c r="D59" s="139"/>
      <c r="E59" s="140"/>
      <c r="F59" s="78"/>
      <c r="G59" s="79"/>
      <c r="H59" s="80"/>
      <c r="I59" s="80"/>
      <c r="J59" s="80"/>
      <c r="K59" s="80"/>
    </row>
    <row r="60" spans="2:11" ht="12.5" customHeight="1" x14ac:dyDescent="0.25">
      <c r="B60" s="80"/>
      <c r="C60" s="80"/>
      <c r="D60" s="80"/>
      <c r="E60" s="80"/>
      <c r="F60" s="78"/>
      <c r="G60" s="79"/>
      <c r="H60" s="80"/>
      <c r="I60" s="80"/>
      <c r="J60" s="80"/>
      <c r="K60" s="80"/>
    </row>
    <row r="61" spans="2:11" ht="12.5" customHeight="1" x14ac:dyDescent="0.25">
      <c r="B61" s="81"/>
      <c r="C61" s="117" t="s">
        <v>76</v>
      </c>
      <c r="D61" s="82"/>
      <c r="E61" s="83"/>
      <c r="F61" s="84"/>
      <c r="G61" s="80"/>
      <c r="H61" s="109"/>
      <c r="I61" s="109"/>
      <c r="J61" s="109"/>
      <c r="K61" s="109"/>
    </row>
    <row r="62" spans="2:11" ht="12.5" customHeight="1" x14ac:dyDescent="0.2">
      <c r="B62" s="85" t="s">
        <v>71</v>
      </c>
      <c r="C62" s="86" t="s">
        <v>3</v>
      </c>
      <c r="D62" s="86" t="s">
        <v>72</v>
      </c>
      <c r="E62" s="87" t="s">
        <v>73</v>
      </c>
      <c r="F62" s="88" t="s">
        <v>74</v>
      </c>
      <c r="G62" s="80"/>
      <c r="H62" s="110"/>
      <c r="I62" s="110"/>
      <c r="J62" s="111"/>
      <c r="K62" s="110"/>
    </row>
    <row r="63" spans="2:11" ht="12.5" customHeight="1" x14ac:dyDescent="0.2">
      <c r="B63" s="89" t="s">
        <v>77</v>
      </c>
      <c r="C63" s="101">
        <v>10</v>
      </c>
      <c r="D63" s="101">
        <v>9</v>
      </c>
      <c r="E63" s="97">
        <v>11</v>
      </c>
      <c r="F63" s="90"/>
      <c r="G63" s="80"/>
      <c r="H63" s="112"/>
      <c r="I63" s="113"/>
      <c r="J63" s="111"/>
      <c r="K63" s="111"/>
    </row>
    <row r="64" spans="2:11" ht="12.5" customHeight="1" x14ac:dyDescent="0.2">
      <c r="B64" s="91" t="s">
        <v>75</v>
      </c>
      <c r="C64" s="94">
        <v>0.1</v>
      </c>
      <c r="D64" s="94">
        <v>-5.1319434967612376E-2</v>
      </c>
      <c r="E64" s="102">
        <v>0.24481039833418961</v>
      </c>
      <c r="F64" s="92">
        <f>E64-D64</f>
        <v>0.29612983330180198</v>
      </c>
      <c r="G64" s="80"/>
      <c r="H64" s="112"/>
      <c r="I64" s="113"/>
      <c r="J64" s="114"/>
      <c r="K64" s="115"/>
    </row>
    <row r="65" spans="2:11" ht="12.5" customHeight="1" x14ac:dyDescent="0.2">
      <c r="B65" s="89" t="s">
        <v>78</v>
      </c>
      <c r="C65" s="101">
        <v>300</v>
      </c>
      <c r="D65" s="101">
        <v>330</v>
      </c>
      <c r="E65" s="97">
        <v>270</v>
      </c>
      <c r="F65" s="90"/>
      <c r="G65" s="80"/>
      <c r="H65" s="112"/>
      <c r="I65" s="113"/>
      <c r="J65" s="114"/>
      <c r="K65" s="115"/>
    </row>
    <row r="66" spans="2:11" ht="12.5" customHeight="1" x14ac:dyDescent="0.2">
      <c r="B66" s="91" t="s">
        <v>75</v>
      </c>
      <c r="C66" s="94">
        <f>C64</f>
        <v>0.1</v>
      </c>
      <c r="D66" s="94">
        <v>7.9008814853287923E-2</v>
      </c>
      <c r="E66" s="102">
        <v>0.12455999895101888</v>
      </c>
      <c r="F66" s="93">
        <f>E66-D66</f>
        <v>4.5551184097730957E-2</v>
      </c>
      <c r="G66" s="80"/>
      <c r="H66" s="112"/>
      <c r="I66" s="116"/>
      <c r="J66" s="114"/>
      <c r="K66" s="115"/>
    </row>
    <row r="67" spans="2:11" ht="12.5" customHeight="1" x14ac:dyDescent="0.2">
      <c r="B67" s="89" t="s">
        <v>79</v>
      </c>
      <c r="C67" s="103">
        <v>0.2</v>
      </c>
      <c r="D67" s="103">
        <v>0.25</v>
      </c>
      <c r="E67" s="104">
        <v>0.15</v>
      </c>
      <c r="F67" s="95"/>
      <c r="G67" s="80"/>
      <c r="H67" s="112"/>
      <c r="I67" s="109"/>
      <c r="J67" s="114"/>
      <c r="K67" s="109"/>
    </row>
    <row r="68" spans="2:11" ht="12.5" customHeight="1" x14ac:dyDescent="0.2">
      <c r="B68" s="91" t="s">
        <v>75</v>
      </c>
      <c r="C68" s="94">
        <f>C64</f>
        <v>0.1</v>
      </c>
      <c r="D68" s="94">
        <v>9.4386474155067512E-2</v>
      </c>
      <c r="E68" s="102">
        <v>0.10632719227147946</v>
      </c>
      <c r="F68" s="93">
        <f>E68-D68</f>
        <v>1.1940718116411952E-2</v>
      </c>
      <c r="G68" s="80"/>
      <c r="H68" s="80"/>
      <c r="I68" s="80"/>
      <c r="J68" s="80"/>
      <c r="K68" s="80"/>
    </row>
    <row r="69" spans="2:11" ht="12.5" customHeight="1" x14ac:dyDescent="0.25">
      <c r="B69" s="100" t="s">
        <v>80</v>
      </c>
      <c r="C69" s="105">
        <v>0.1</v>
      </c>
      <c r="D69" s="105">
        <v>-5.8751578537388438E-2</v>
      </c>
      <c r="E69" s="106">
        <v>0.30027686560496569</v>
      </c>
      <c r="F69" s="107">
        <f>E69-D69</f>
        <v>0.35902844414235413</v>
      </c>
    </row>
    <row r="70" spans="2:11" ht="12.5" customHeight="1" x14ac:dyDescent="0.25">
      <c r="B70"/>
    </row>
    <row r="71" spans="2:11" ht="12.5" customHeight="1" x14ac:dyDescent="0.25">
      <c r="B71" s="70"/>
    </row>
    <row r="72" spans="2:11" ht="12.5" customHeight="1" x14ac:dyDescent="0.25">
      <c r="B72" s="180" t="s">
        <v>82</v>
      </c>
      <c r="C72" s="181"/>
      <c r="D72" s="181"/>
      <c r="I72" s="110"/>
    </row>
    <row r="73" spans="2:11" ht="12.5" customHeight="1" x14ac:dyDescent="0.25">
      <c r="B73" s="96" t="s">
        <v>81</v>
      </c>
      <c r="C73" s="120" t="s">
        <v>35</v>
      </c>
      <c r="D73" s="127" t="s">
        <v>83</v>
      </c>
      <c r="I73" s="111"/>
    </row>
    <row r="74" spans="2:11" ht="12.5" customHeight="1" x14ac:dyDescent="0.25">
      <c r="B74" s="119" t="s">
        <v>84</v>
      </c>
      <c r="C74" s="124">
        <v>0.128</v>
      </c>
      <c r="D74" s="121"/>
      <c r="I74" s="115"/>
    </row>
    <row r="75" spans="2:11" ht="12.5" customHeight="1" x14ac:dyDescent="0.25">
      <c r="B75" s="98" t="s">
        <v>85</v>
      </c>
      <c r="C75" s="125">
        <v>0.14899999999999999</v>
      </c>
      <c r="D75" s="122">
        <f>C75-C74</f>
        <v>2.0999999999999991E-2</v>
      </c>
      <c r="I75" s="115"/>
    </row>
    <row r="76" spans="2:11" ht="12.5" customHeight="1" x14ac:dyDescent="0.25">
      <c r="B76" s="98" t="s">
        <v>86</v>
      </c>
      <c r="C76" s="128">
        <v>0.183</v>
      </c>
      <c r="D76" s="122">
        <f t="shared" ref="D76:D77" si="9">C76-C75</f>
        <v>3.4000000000000002E-2</v>
      </c>
      <c r="I76" s="115"/>
    </row>
    <row r="77" spans="2:11" ht="12.5" customHeight="1" x14ac:dyDescent="0.25">
      <c r="B77" s="99" t="s">
        <v>87</v>
      </c>
      <c r="C77" s="126">
        <v>0.251</v>
      </c>
      <c r="D77" s="123">
        <f t="shared" si="9"/>
        <v>6.8000000000000005E-2</v>
      </c>
      <c r="I77" s="110"/>
    </row>
  </sheetData>
  <mergeCells count="1">
    <mergeCell ref="B72:D72"/>
  </mergeCells>
  <printOptions horizontalCentered="1" verticalCentered="1" headings="1"/>
  <pageMargins left="0.74803149606299213" right="0.35433070866141736" top="0.94488188976377963" bottom="0.82677165354330717" header="0" footer="0"/>
  <pageSetup paperSize="9" orientation="portrait" horizontalDpi="200" verticalDpi="200" r:id="rId1"/>
  <headerFooter alignWithMargins="0">
    <oddFooter>Page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3FAE1-87E5-4965-8A4F-9C684B60B0AA}">
  <dimension ref="A1:Q77"/>
  <sheetViews>
    <sheetView view="pageBreakPreview" zoomScaleNormal="130" zoomScaleSheetLayoutView="100" workbookViewId="0">
      <selection activeCell="A2" sqref="A2"/>
    </sheetView>
  </sheetViews>
  <sheetFormatPr defaultColWidth="11.453125" defaultRowHeight="12.5" customHeight="1" outlineLevelRow="1" x14ac:dyDescent="0.25"/>
  <cols>
    <col min="1" max="1" width="2.453125" style="27" customWidth="1"/>
    <col min="2" max="2" width="19.90625" style="28" customWidth="1"/>
    <col min="3" max="3" width="8.1796875" style="28" customWidth="1"/>
    <col min="4" max="4" width="7.08984375" style="28" customWidth="1"/>
    <col min="5" max="7" width="8.6328125" style="28" customWidth="1"/>
    <col min="8" max="8" width="7.81640625" style="28" customWidth="1"/>
    <col min="9" max="9" width="9.90625" style="27" customWidth="1"/>
    <col min="10" max="10" width="12.6328125" style="28" customWidth="1"/>
    <col min="11" max="11" width="9.81640625" style="28" customWidth="1"/>
    <col min="12" max="12" width="5.81640625" style="28" customWidth="1"/>
    <col min="13" max="13" width="3.6328125" style="28" customWidth="1"/>
    <col min="14" max="14" width="7.26953125" style="28" customWidth="1"/>
    <col min="15" max="16384" width="11.453125" style="28"/>
  </cols>
  <sheetData>
    <row r="1" spans="1:17" ht="12.5" customHeight="1" x14ac:dyDescent="0.25">
      <c r="E1" s="29" t="s">
        <v>91</v>
      </c>
    </row>
    <row r="2" spans="1:17" ht="12.5" customHeight="1" x14ac:dyDescent="0.25">
      <c r="B2" s="30" t="s">
        <v>58</v>
      </c>
      <c r="E2" s="29"/>
    </row>
    <row r="3" spans="1:17" ht="12.5" customHeight="1" x14ac:dyDescent="0.25">
      <c r="K3" s="30" t="s">
        <v>30</v>
      </c>
      <c r="Q3" s="27"/>
    </row>
    <row r="4" spans="1:17" ht="12.5" customHeight="1" x14ac:dyDescent="0.25">
      <c r="B4" s="31" t="s">
        <v>4</v>
      </c>
      <c r="C4" s="142" t="s">
        <v>5</v>
      </c>
      <c r="F4" s="40">
        <v>1</v>
      </c>
      <c r="G4" s="40">
        <v>2</v>
      </c>
      <c r="H4" s="40">
        <v>3</v>
      </c>
      <c r="I4" s="58"/>
      <c r="K4" s="28" t="s">
        <v>31</v>
      </c>
      <c r="L4" s="30">
        <v>90</v>
      </c>
      <c r="N4" s="60" t="s">
        <v>32</v>
      </c>
      <c r="O4" s="60"/>
      <c r="Q4" s="27"/>
    </row>
    <row r="5" spans="1:17" ht="12.5" customHeight="1" x14ac:dyDescent="0.25">
      <c r="B5" s="28" t="s">
        <v>57</v>
      </c>
      <c r="C5" s="33">
        <v>60000</v>
      </c>
      <c r="F5" s="34">
        <f>C5</f>
        <v>60000</v>
      </c>
      <c r="G5" s="34">
        <f>F5</f>
        <v>60000</v>
      </c>
      <c r="H5" s="34">
        <f>G5</f>
        <v>60000</v>
      </c>
      <c r="I5" s="35"/>
      <c r="K5" s="28" t="s">
        <v>33</v>
      </c>
      <c r="L5" s="30">
        <v>10</v>
      </c>
      <c r="N5" s="61">
        <f>(L4+L5*0.85-L6*0.85)/365</f>
        <v>0.2</v>
      </c>
      <c r="O5" s="62"/>
      <c r="Q5" s="27"/>
    </row>
    <row r="6" spans="1:17" ht="12.5" customHeight="1" x14ac:dyDescent="0.25">
      <c r="B6" s="28" t="s">
        <v>6</v>
      </c>
      <c r="C6" s="33">
        <v>10</v>
      </c>
      <c r="F6" s="34">
        <f>C6</f>
        <v>10</v>
      </c>
      <c r="G6" s="34">
        <f>F6*(1+$C$8)</f>
        <v>11</v>
      </c>
      <c r="H6" s="34">
        <f>G6*(1+$C$8)</f>
        <v>12.100000000000001</v>
      </c>
      <c r="I6" s="34"/>
      <c r="K6" s="28" t="s">
        <v>34</v>
      </c>
      <c r="L6" s="30">
        <v>30</v>
      </c>
      <c r="Q6" s="27"/>
    </row>
    <row r="7" spans="1:17" ht="12.5" customHeight="1" x14ac:dyDescent="0.25">
      <c r="B7" s="28" t="s">
        <v>7</v>
      </c>
      <c r="C7" s="36">
        <v>8</v>
      </c>
      <c r="F7" s="28">
        <f>C7</f>
        <v>8</v>
      </c>
      <c r="G7" s="34">
        <f>F7*(1+$C$8)</f>
        <v>8.8000000000000007</v>
      </c>
      <c r="H7" s="34">
        <f>G7*(1+$C$8)</f>
        <v>9.6800000000000015</v>
      </c>
      <c r="I7" s="37"/>
    </row>
    <row r="8" spans="1:17" ht="12.5" customHeight="1" x14ac:dyDescent="0.25">
      <c r="B8" s="28" t="s">
        <v>8</v>
      </c>
      <c r="C8" s="38">
        <v>0.1</v>
      </c>
      <c r="F8" s="30"/>
      <c r="G8" s="37"/>
      <c r="H8" s="37"/>
      <c r="I8" s="37"/>
    </row>
    <row r="9" spans="1:17" ht="12.5" customHeight="1" x14ac:dyDescent="0.25">
      <c r="I9" s="28"/>
    </row>
    <row r="10" spans="1:17" ht="12.5" customHeight="1" x14ac:dyDescent="0.25">
      <c r="A10" s="39"/>
      <c r="B10" s="40" t="s">
        <v>9</v>
      </c>
      <c r="C10" s="30"/>
      <c r="F10" s="40">
        <v>1</v>
      </c>
      <c r="G10" s="40">
        <v>2</v>
      </c>
      <c r="H10" s="40">
        <v>3</v>
      </c>
      <c r="I10" s="30"/>
    </row>
    <row r="11" spans="1:17" ht="12.5" customHeight="1" x14ac:dyDescent="0.25">
      <c r="B11" s="28" t="s">
        <v>10</v>
      </c>
      <c r="C11" s="34"/>
      <c r="F11" s="34">
        <f>F5*F6/1000</f>
        <v>600</v>
      </c>
      <c r="G11" s="34">
        <f>G5*G6/1000</f>
        <v>660</v>
      </c>
      <c r="H11" s="34">
        <f>H5*H6/1000</f>
        <v>726.00000000000011</v>
      </c>
      <c r="I11" s="35"/>
    </row>
    <row r="12" spans="1:17" ht="12.5" customHeight="1" x14ac:dyDescent="0.35">
      <c r="B12" s="28" t="s">
        <v>11</v>
      </c>
      <c r="F12" s="41">
        <f>F7*F5/1000</f>
        <v>480</v>
      </c>
      <c r="G12" s="41">
        <f>G7*G5/1000</f>
        <v>528</v>
      </c>
      <c r="H12" s="41">
        <f>H7*H5/1000</f>
        <v>580.80000000000007</v>
      </c>
      <c r="I12" s="34"/>
      <c r="K12" s="129" t="s">
        <v>90</v>
      </c>
    </row>
    <row r="13" spans="1:17" ht="12.5" customHeight="1" x14ac:dyDescent="0.25">
      <c r="B13" s="28" t="s">
        <v>12</v>
      </c>
      <c r="C13" s="34"/>
      <c r="F13" s="34">
        <f>F11-F12</f>
        <v>120</v>
      </c>
      <c r="G13" s="34">
        <f>G11-G12</f>
        <v>132</v>
      </c>
      <c r="H13" s="34">
        <f>H11-H12</f>
        <v>145.20000000000005</v>
      </c>
      <c r="I13" s="34"/>
    </row>
    <row r="14" spans="1:17" ht="12.5" customHeight="1" x14ac:dyDescent="0.25">
      <c r="B14" s="28" t="s">
        <v>13</v>
      </c>
      <c r="C14" s="36">
        <v>20</v>
      </c>
      <c r="F14" s="42">
        <f>C14</f>
        <v>20</v>
      </c>
      <c r="G14" s="42">
        <f>F14*(1+$C8)</f>
        <v>22</v>
      </c>
      <c r="H14" s="45">
        <f>G14*(1+$C8)</f>
        <v>24.200000000000003</v>
      </c>
      <c r="I14" s="30"/>
    </row>
    <row r="15" spans="1:17" ht="12.5" customHeight="1" x14ac:dyDescent="0.25">
      <c r="B15" s="43" t="s">
        <v>0</v>
      </c>
      <c r="C15" s="59"/>
      <c r="F15" s="53">
        <f>F13-F14</f>
        <v>100</v>
      </c>
      <c r="G15" s="53">
        <f>G13-G14</f>
        <v>110</v>
      </c>
      <c r="H15" s="53">
        <f>H13-H14</f>
        <v>121.00000000000004</v>
      </c>
      <c r="I15" s="34"/>
      <c r="J15" s="44"/>
    </row>
    <row r="16" spans="1:17" ht="12.5" customHeight="1" x14ac:dyDescent="0.25">
      <c r="B16" s="28" t="s">
        <v>14</v>
      </c>
      <c r="C16" s="36">
        <v>5</v>
      </c>
      <c r="D16" s="28" t="s">
        <v>65</v>
      </c>
      <c r="F16" s="42">
        <f>$E31*(1/$C$16)</f>
        <v>60</v>
      </c>
      <c r="G16" s="42">
        <f>$E31*(1/$C$16)</f>
        <v>60</v>
      </c>
      <c r="H16" s="42">
        <f>$E31*(1/$C$16)</f>
        <v>60</v>
      </c>
      <c r="I16" s="28"/>
      <c r="J16" s="44"/>
    </row>
    <row r="17" spans="1:10" ht="12.5" customHeight="1" x14ac:dyDescent="0.25">
      <c r="B17" s="30" t="s">
        <v>1</v>
      </c>
      <c r="C17" s="27"/>
      <c r="F17" s="34">
        <f>F15-F16</f>
        <v>40</v>
      </c>
      <c r="G17" s="34">
        <f>G15-G16</f>
        <v>50</v>
      </c>
      <c r="H17" s="34">
        <f>H15-H16</f>
        <v>61.000000000000043</v>
      </c>
      <c r="I17" s="34"/>
      <c r="J17" s="44"/>
    </row>
    <row r="18" spans="1:10" ht="12.5" customHeight="1" x14ac:dyDescent="0.25">
      <c r="B18" s="28" t="s">
        <v>15</v>
      </c>
      <c r="C18" s="38">
        <v>0.05</v>
      </c>
      <c r="F18" s="45">
        <f>E36*$C$18</f>
        <v>0</v>
      </c>
      <c r="G18" s="45">
        <f t="shared" ref="G18" si="0">F36*$C$18</f>
        <v>0</v>
      </c>
      <c r="H18" s="45">
        <f>G36*$C$18</f>
        <v>0</v>
      </c>
      <c r="I18" s="28"/>
      <c r="J18" s="44"/>
    </row>
    <row r="19" spans="1:10" ht="12.5" customHeight="1" x14ac:dyDescent="0.25">
      <c r="B19" s="28" t="s">
        <v>16</v>
      </c>
      <c r="C19" s="59"/>
      <c r="F19" s="34">
        <f>F17-F18</f>
        <v>40</v>
      </c>
      <c r="G19" s="34">
        <f>G17-G18</f>
        <v>50</v>
      </c>
      <c r="H19" s="34">
        <f>H17-H18</f>
        <v>61.000000000000043</v>
      </c>
      <c r="I19" s="34"/>
      <c r="J19" s="44"/>
    </row>
    <row r="20" spans="1:10" ht="12.5" customHeight="1" x14ac:dyDescent="0.25">
      <c r="B20" s="28" t="s">
        <v>68</v>
      </c>
      <c r="C20" s="38">
        <v>0.2</v>
      </c>
      <c r="F20" s="45">
        <f>F19*$C$20</f>
        <v>8</v>
      </c>
      <c r="G20" s="45">
        <f>G19*$C$20</f>
        <v>10</v>
      </c>
      <c r="H20" s="45">
        <f>H19*$C$20</f>
        <v>12.20000000000001</v>
      </c>
      <c r="I20" s="28"/>
      <c r="J20" s="44"/>
    </row>
    <row r="21" spans="1:10" ht="12.5" customHeight="1" x14ac:dyDescent="0.25">
      <c r="B21" s="30" t="s">
        <v>17</v>
      </c>
      <c r="C21" s="57"/>
      <c r="F21" s="34">
        <f>F19-F20</f>
        <v>32</v>
      </c>
      <c r="G21" s="34">
        <f>G19-G20</f>
        <v>40</v>
      </c>
      <c r="H21" s="34">
        <f>H19-H20</f>
        <v>48.800000000000033</v>
      </c>
      <c r="I21" s="34"/>
      <c r="J21" s="46"/>
    </row>
    <row r="22" spans="1:10" ht="12.5" customHeight="1" x14ac:dyDescent="0.25">
      <c r="B22" s="54" t="s">
        <v>62</v>
      </c>
      <c r="C22" s="38">
        <v>0</v>
      </c>
      <c r="E22" s="64"/>
      <c r="F22" s="72">
        <f>$C22*F21</f>
        <v>0</v>
      </c>
      <c r="G22" s="72">
        <f t="shared" ref="G22:H22" si="1">$C22*G21</f>
        <v>0</v>
      </c>
      <c r="H22" s="72">
        <f t="shared" si="1"/>
        <v>0</v>
      </c>
      <c r="I22" s="34"/>
      <c r="J22" s="46"/>
    </row>
    <row r="23" spans="1:10" ht="12.5" customHeight="1" x14ac:dyDescent="0.25">
      <c r="B23" s="30"/>
      <c r="C23" s="30"/>
      <c r="F23" s="34"/>
      <c r="G23" s="34"/>
      <c r="H23" s="34"/>
      <c r="I23" s="47" t="s">
        <v>54</v>
      </c>
      <c r="J23" s="46"/>
    </row>
    <row r="24" spans="1:10" ht="12.5" hidden="1" customHeight="1" outlineLevel="1" x14ac:dyDescent="0.25">
      <c r="B24" s="48" t="s">
        <v>89</v>
      </c>
      <c r="C24" s="48"/>
      <c r="F24" s="49">
        <f>F15/$E$31</f>
        <v>0.33333333333333331</v>
      </c>
      <c r="G24" s="49">
        <f>G15/$E$31</f>
        <v>0.36666666666666664</v>
      </c>
      <c r="H24" s="49">
        <f>H15/$E$31</f>
        <v>0.40333333333333349</v>
      </c>
      <c r="I24" s="49">
        <f>AVERAGE(F24:H24)</f>
        <v>0.36777777777777781</v>
      </c>
      <c r="J24" s="46"/>
    </row>
    <row r="25" spans="1:10" ht="12.5" hidden="1" customHeight="1" outlineLevel="1" x14ac:dyDescent="0.25">
      <c r="B25" s="48" t="s">
        <v>55</v>
      </c>
      <c r="C25" s="48"/>
      <c r="F25" s="49">
        <f>F17/E32</f>
        <v>0.13333333333333333</v>
      </c>
      <c r="G25" s="49">
        <f>G17/F32</f>
        <v>0.1388888888888889</v>
      </c>
      <c r="H25" s="49">
        <f>H17/G32</f>
        <v>0.19551282051282065</v>
      </c>
      <c r="I25" s="49">
        <f>AVERAGE(F25:H25)</f>
        <v>0.15591168091168098</v>
      </c>
      <c r="J25" s="46"/>
    </row>
    <row r="26" spans="1:10" ht="12.5" hidden="1" customHeight="1" outlineLevel="1" x14ac:dyDescent="0.25">
      <c r="B26" s="48" t="s">
        <v>67</v>
      </c>
      <c r="C26" s="48"/>
      <c r="F26" s="49">
        <f>F21/E32</f>
        <v>0.10666666666666667</v>
      </c>
      <c r="G26" s="49">
        <f t="shared" ref="G26:H26" si="2">G21/F32</f>
        <v>0.1111111111111111</v>
      </c>
      <c r="H26" s="49">
        <f t="shared" si="2"/>
        <v>0.15641025641025652</v>
      </c>
      <c r="I26" s="49">
        <f>AVERAGE(F26:H26)</f>
        <v>0.12472934472934477</v>
      </c>
      <c r="J26" s="46"/>
    </row>
    <row r="27" spans="1:10" ht="12.5" hidden="1" customHeight="1" outlineLevel="1" x14ac:dyDescent="0.25">
      <c r="B27" s="48" t="s">
        <v>56</v>
      </c>
      <c r="C27" s="48"/>
      <c r="F27" s="49">
        <f>F21/E37</f>
        <v>0.10666666666666667</v>
      </c>
      <c r="G27" s="49">
        <f>G21/F37</f>
        <v>0.12048192771084337</v>
      </c>
      <c r="H27" s="49">
        <f>H21/G37</f>
        <v>0.13118279569892483</v>
      </c>
      <c r="I27" s="49">
        <f>AVERAGE(F27:H27)</f>
        <v>0.11944379669214496</v>
      </c>
      <c r="J27" s="46"/>
    </row>
    <row r="28" spans="1:10" ht="12.5" hidden="1" customHeight="1" outlineLevel="1" x14ac:dyDescent="0.25">
      <c r="B28" s="30"/>
      <c r="C28" s="30"/>
      <c r="E28" s="34"/>
      <c r="F28" s="34"/>
      <c r="G28" s="34"/>
      <c r="H28" s="34"/>
      <c r="J28" s="46"/>
    </row>
    <row r="29" spans="1:10" ht="12.5" customHeight="1" collapsed="1" x14ac:dyDescent="0.25">
      <c r="A29" s="39"/>
      <c r="B29" s="40" t="s">
        <v>18</v>
      </c>
      <c r="C29" s="30"/>
      <c r="E29" s="40">
        <v>0</v>
      </c>
      <c r="F29" s="40">
        <v>1</v>
      </c>
      <c r="G29" s="40">
        <v>2</v>
      </c>
      <c r="H29" s="40">
        <v>3</v>
      </c>
      <c r="I29" s="30"/>
    </row>
    <row r="30" spans="1:10" ht="12.5" customHeight="1" x14ac:dyDescent="0.25">
      <c r="B30" s="28" t="s">
        <v>19</v>
      </c>
      <c r="C30" s="38">
        <v>0.2</v>
      </c>
      <c r="D30" s="28" t="s">
        <v>115</v>
      </c>
      <c r="F30" s="34">
        <f>$C$30*F11</f>
        <v>120</v>
      </c>
      <c r="G30" s="34">
        <f>$C$30*G11</f>
        <v>132</v>
      </c>
      <c r="H30" s="156">
        <v>0</v>
      </c>
      <c r="I30" s="35"/>
    </row>
    <row r="31" spans="1:10" ht="12.5" customHeight="1" x14ac:dyDescent="0.25">
      <c r="B31" s="28" t="s">
        <v>20</v>
      </c>
      <c r="C31" s="33">
        <v>0</v>
      </c>
      <c r="D31" s="28" t="s">
        <v>64</v>
      </c>
      <c r="E31" s="66">
        <v>300</v>
      </c>
      <c r="F31" s="41">
        <f>E31-F16+$C31</f>
        <v>240</v>
      </c>
      <c r="G31" s="41">
        <f>F31-G16+$C31</f>
        <v>180</v>
      </c>
      <c r="H31" s="66">
        <v>0</v>
      </c>
      <c r="I31" s="35"/>
    </row>
    <row r="32" spans="1:10" ht="12.5" customHeight="1" x14ac:dyDescent="0.25">
      <c r="B32" s="43" t="s">
        <v>21</v>
      </c>
      <c r="C32" s="52"/>
      <c r="E32" s="34">
        <f>E31+E30</f>
        <v>300</v>
      </c>
      <c r="F32" s="34">
        <f>F31+F30</f>
        <v>360</v>
      </c>
      <c r="G32" s="34">
        <f>G31+G30</f>
        <v>312</v>
      </c>
      <c r="H32" s="34">
        <f>H31+H30</f>
        <v>0</v>
      </c>
      <c r="I32" s="34"/>
    </row>
    <row r="33" spans="2:10" ht="7.5" customHeight="1" x14ac:dyDescent="0.25">
      <c r="C33" s="27"/>
      <c r="I33" s="28"/>
    </row>
    <row r="34" spans="2:10" ht="12.5" customHeight="1" x14ac:dyDescent="0.25">
      <c r="B34" s="65" t="s">
        <v>59</v>
      </c>
      <c r="C34" s="38">
        <v>0</v>
      </c>
      <c r="D34" s="28" t="s">
        <v>63</v>
      </c>
      <c r="E34" s="28">
        <f>$C34*E30</f>
        <v>0</v>
      </c>
      <c r="F34" s="118">
        <f>$C34*F30</f>
        <v>0</v>
      </c>
      <c r="G34" s="118">
        <f t="shared" ref="G34:H34" si="3">$C34*G30</f>
        <v>0</v>
      </c>
      <c r="H34" s="28">
        <f t="shared" si="3"/>
        <v>0</v>
      </c>
      <c r="I34" s="28"/>
    </row>
    <row r="35" spans="2:10" ht="12.5" customHeight="1" x14ac:dyDescent="0.25">
      <c r="B35" s="65" t="s">
        <v>60</v>
      </c>
      <c r="C35" s="33">
        <v>3</v>
      </c>
      <c r="D35" s="28" t="s">
        <v>97</v>
      </c>
      <c r="E35" s="66">
        <v>0</v>
      </c>
      <c r="F35" s="41">
        <f>E35-($E35/$C35)</f>
        <v>0</v>
      </c>
      <c r="G35" s="41">
        <f>F35-($E35/$C35)</f>
        <v>0</v>
      </c>
      <c r="H35" s="66">
        <v>0</v>
      </c>
      <c r="I35" s="28"/>
    </row>
    <row r="36" spans="2:10" ht="12.5" customHeight="1" x14ac:dyDescent="0.25">
      <c r="B36" s="30" t="s">
        <v>61</v>
      </c>
      <c r="E36" s="34">
        <f>E34+E35</f>
        <v>0</v>
      </c>
      <c r="F36" s="34">
        <f>F34+F35</f>
        <v>0</v>
      </c>
      <c r="G36" s="34">
        <f t="shared" ref="G36:H36" si="4">G34+G35</f>
        <v>0</v>
      </c>
      <c r="H36" s="34">
        <f t="shared" si="4"/>
        <v>0</v>
      </c>
      <c r="I36" s="34"/>
    </row>
    <row r="37" spans="2:10" ht="12.5" customHeight="1" x14ac:dyDescent="0.25">
      <c r="B37" s="30" t="s">
        <v>51</v>
      </c>
      <c r="C37" s="71"/>
      <c r="E37" s="73">
        <f>E31-E35</f>
        <v>300</v>
      </c>
      <c r="F37" s="41">
        <f>E37+F21-F22</f>
        <v>332</v>
      </c>
      <c r="G37" s="41">
        <f t="shared" ref="G37:H37" si="5">F37+G21-G22</f>
        <v>372</v>
      </c>
      <c r="H37" s="41">
        <f t="shared" si="5"/>
        <v>420.8</v>
      </c>
      <c r="I37" s="35"/>
    </row>
    <row r="38" spans="2:10" ht="12.5" customHeight="1" x14ac:dyDescent="0.25">
      <c r="B38" s="30" t="s">
        <v>22</v>
      </c>
      <c r="E38" s="34">
        <f>E36+E37</f>
        <v>300</v>
      </c>
      <c r="F38" s="34">
        <f t="shared" ref="F38:H38" si="6">F36+F37</f>
        <v>332</v>
      </c>
      <c r="G38" s="34">
        <f t="shared" si="6"/>
        <v>372</v>
      </c>
      <c r="H38" s="34">
        <f t="shared" si="6"/>
        <v>420.8</v>
      </c>
      <c r="I38" s="34"/>
    </row>
    <row r="39" spans="2:10" ht="5.5" customHeight="1" x14ac:dyDescent="0.25">
      <c r="F39" s="34"/>
      <c r="G39" s="34"/>
      <c r="H39" s="34"/>
      <c r="I39" s="34"/>
    </row>
    <row r="40" spans="2:10" ht="12.5" customHeight="1" x14ac:dyDescent="0.25">
      <c r="D40" s="67" t="s">
        <v>52</v>
      </c>
      <c r="E40" s="34">
        <f>E38-E32</f>
        <v>0</v>
      </c>
      <c r="F40" s="34">
        <f>F38-F32</f>
        <v>-28</v>
      </c>
      <c r="G40" s="34">
        <f>G38-G32</f>
        <v>60</v>
      </c>
      <c r="H40" s="34">
        <f>H38-H32</f>
        <v>420.8</v>
      </c>
      <c r="I40" s="35"/>
    </row>
    <row r="41" spans="2:10" ht="12.5" customHeight="1" x14ac:dyDescent="0.25">
      <c r="D41" s="48" t="s">
        <v>23</v>
      </c>
      <c r="F41" s="34">
        <f>F40-E40</f>
        <v>-28</v>
      </c>
      <c r="G41" s="34">
        <f>G40-F40</f>
        <v>88</v>
      </c>
      <c r="H41" s="34">
        <f>H40-G40</f>
        <v>360.8</v>
      </c>
      <c r="I41" s="35"/>
    </row>
    <row r="42" spans="2:10" ht="12.5" customHeight="1" x14ac:dyDescent="0.25">
      <c r="D42" s="64" t="s">
        <v>69</v>
      </c>
      <c r="E42" s="74">
        <f>-E37</f>
        <v>-300</v>
      </c>
      <c r="F42" s="74">
        <f>F41+F22</f>
        <v>-28</v>
      </c>
      <c r="G42" s="74">
        <f t="shared" ref="G42:H42" si="7">G41+G22</f>
        <v>88</v>
      </c>
      <c r="H42" s="74">
        <f t="shared" si="7"/>
        <v>360.8</v>
      </c>
      <c r="I42" s="35"/>
    </row>
    <row r="43" spans="2:10" ht="12.5" customHeight="1" x14ac:dyDescent="0.25">
      <c r="E43" s="34"/>
      <c r="F43" s="34"/>
      <c r="G43" s="34"/>
      <c r="H43" s="35"/>
    </row>
    <row r="44" spans="2:10" ht="12.5" customHeight="1" x14ac:dyDescent="0.25">
      <c r="B44" s="31" t="s">
        <v>28</v>
      </c>
      <c r="C44" s="43"/>
      <c r="E44" s="40">
        <v>0</v>
      </c>
      <c r="F44" s="40">
        <v>1</v>
      </c>
      <c r="G44" s="40">
        <v>2</v>
      </c>
      <c r="H44" s="40">
        <v>3</v>
      </c>
      <c r="I44" s="30"/>
      <c r="J44" s="27"/>
    </row>
    <row r="45" spans="2:10" ht="12.5" customHeight="1" x14ac:dyDescent="0.25">
      <c r="B45" s="28" t="s">
        <v>17</v>
      </c>
      <c r="F45" s="34">
        <f>F21</f>
        <v>32</v>
      </c>
      <c r="G45" s="34">
        <f>G21</f>
        <v>40</v>
      </c>
      <c r="H45" s="34">
        <f>H21</f>
        <v>48.800000000000033</v>
      </c>
      <c r="I45" s="34"/>
      <c r="J45" s="27"/>
    </row>
    <row r="46" spans="2:10" ht="12.5" customHeight="1" x14ac:dyDescent="0.25">
      <c r="B46" s="51" t="s">
        <v>24</v>
      </c>
      <c r="C46" s="51"/>
      <c r="E46" s="34">
        <f>-E32</f>
        <v>-300</v>
      </c>
      <c r="F46" s="34">
        <f>E32-F32</f>
        <v>-60</v>
      </c>
      <c r="G46" s="34">
        <f>F32-G32</f>
        <v>48</v>
      </c>
      <c r="H46" s="34">
        <f>G32-H32</f>
        <v>312</v>
      </c>
      <c r="I46" s="35"/>
      <c r="J46" s="27"/>
    </row>
    <row r="47" spans="2:10" ht="12.5" customHeight="1" x14ac:dyDescent="0.25">
      <c r="B47" s="58" t="s">
        <v>29</v>
      </c>
      <c r="C47" s="58"/>
      <c r="E47" s="41">
        <f>E36</f>
        <v>0</v>
      </c>
      <c r="F47" s="41">
        <f>F36-E36</f>
        <v>0</v>
      </c>
      <c r="G47" s="41">
        <f>G36-F36</f>
        <v>0</v>
      </c>
      <c r="H47" s="41">
        <f>H36-G36</f>
        <v>0</v>
      </c>
      <c r="I47" s="157" t="s">
        <v>92</v>
      </c>
      <c r="J47" s="27"/>
    </row>
    <row r="48" spans="2:10" ht="12.5" customHeight="1" x14ac:dyDescent="0.25">
      <c r="B48" s="60" t="s">
        <v>66</v>
      </c>
      <c r="C48" s="58"/>
      <c r="E48" s="53">
        <f>SUM(E45:E47)</f>
        <v>-300</v>
      </c>
      <c r="F48" s="53">
        <f>SUM(F45:F47)</f>
        <v>-28</v>
      </c>
      <c r="G48" s="53">
        <f>SUM(G45:G47)</f>
        <v>88</v>
      </c>
      <c r="H48" s="53">
        <f>SUM(H45:H47)</f>
        <v>360.8</v>
      </c>
      <c r="I48" s="130">
        <f>SUM(E48:H48)</f>
        <v>120.80000000000001</v>
      </c>
      <c r="J48" s="27"/>
    </row>
    <row r="49" spans="2:11" ht="12.5" customHeight="1" x14ac:dyDescent="0.25">
      <c r="B49" s="54" t="s">
        <v>25</v>
      </c>
      <c r="C49" s="55">
        <f>IRR(E48:H48)</f>
        <v>0.12249343497344056</v>
      </c>
      <c r="E49" s="34"/>
      <c r="F49" s="34"/>
      <c r="G49" s="34"/>
      <c r="H49" s="34"/>
      <c r="I49" s="34"/>
      <c r="J49" s="39"/>
    </row>
    <row r="50" spans="2:11" ht="12.5" customHeight="1" x14ac:dyDescent="0.25">
      <c r="C50" s="54"/>
      <c r="F50" s="54"/>
      <c r="G50" s="68"/>
      <c r="H50" s="69"/>
      <c r="I50" s="35"/>
      <c r="J50" s="56"/>
    </row>
    <row r="51" spans="2:11" ht="12.5" customHeight="1" x14ac:dyDescent="0.25">
      <c r="B51" s="40" t="s">
        <v>27</v>
      </c>
      <c r="C51" s="30"/>
      <c r="E51" s="40">
        <v>0</v>
      </c>
      <c r="F51" s="40">
        <v>1</v>
      </c>
      <c r="G51" s="40">
        <v>2</v>
      </c>
      <c r="H51" s="40">
        <v>3</v>
      </c>
      <c r="I51" s="35"/>
      <c r="J51" s="56"/>
    </row>
    <row r="52" spans="2:11" ht="12.5" customHeight="1" x14ac:dyDescent="0.25">
      <c r="B52" s="28" t="s">
        <v>2</v>
      </c>
      <c r="E52" s="34"/>
      <c r="F52" s="34">
        <f>F17*(1-$C20)</f>
        <v>32</v>
      </c>
      <c r="G52" s="34">
        <f>G17*(1-$C20)</f>
        <v>40</v>
      </c>
      <c r="H52" s="34">
        <f>H17*(1-$C20)</f>
        <v>48.80000000000004</v>
      </c>
      <c r="I52" s="35"/>
      <c r="J52" s="56"/>
    </row>
    <row r="53" spans="2:11" ht="12.5" customHeight="1" x14ac:dyDescent="0.25">
      <c r="B53" s="51" t="s">
        <v>24</v>
      </c>
      <c r="C53" s="51"/>
      <c r="E53" s="41">
        <f>E46</f>
        <v>-300</v>
      </c>
      <c r="F53" s="41">
        <f t="shared" ref="F53:H53" si="8">F46</f>
        <v>-60</v>
      </c>
      <c r="G53" s="41">
        <f t="shared" si="8"/>
        <v>48</v>
      </c>
      <c r="H53" s="41">
        <f t="shared" si="8"/>
        <v>312</v>
      </c>
      <c r="I53" s="35"/>
      <c r="J53" s="56"/>
    </row>
    <row r="54" spans="2:11" ht="12.5" customHeight="1" x14ac:dyDescent="0.25">
      <c r="B54" s="43" t="s">
        <v>27</v>
      </c>
      <c r="C54" s="51"/>
      <c r="E54" s="53">
        <f>SUM(E52:E53)</f>
        <v>-300</v>
      </c>
      <c r="F54" s="53">
        <f>SUM(F52:F53)</f>
        <v>-28</v>
      </c>
      <c r="G54" s="53">
        <f>SUM(G52:G53)</f>
        <v>88</v>
      </c>
      <c r="H54" s="53">
        <f>SUM(H52:H53)</f>
        <v>360.80000000000007</v>
      </c>
      <c r="I54" s="35"/>
      <c r="J54" s="56"/>
    </row>
    <row r="55" spans="2:11" ht="12.5" customHeight="1" x14ac:dyDescent="0.25">
      <c r="B55" s="54" t="s">
        <v>25</v>
      </c>
      <c r="C55" s="55">
        <f>IRR(E54:H54)</f>
        <v>0.12249343497344078</v>
      </c>
      <c r="E55" s="34"/>
      <c r="F55" s="34"/>
      <c r="G55" s="34"/>
      <c r="H55" s="34"/>
    </row>
    <row r="56" spans="2:11" ht="12.5" customHeight="1" x14ac:dyDescent="0.25">
      <c r="B56" s="54"/>
      <c r="C56" s="134"/>
      <c r="E56" s="34"/>
      <c r="F56" s="34"/>
      <c r="G56" s="34"/>
      <c r="H56" s="34"/>
    </row>
    <row r="57" spans="2:11" ht="12.5" customHeight="1" x14ac:dyDescent="0.25">
      <c r="B57" s="54"/>
      <c r="C57" s="134"/>
      <c r="E57" s="34"/>
      <c r="F57" s="34"/>
      <c r="G57" s="34"/>
      <c r="H57" s="34"/>
    </row>
    <row r="58" spans="2:11" ht="12.5" customHeight="1" x14ac:dyDescent="0.25">
      <c r="E58" s="54"/>
      <c r="F58" s="68"/>
      <c r="G58" s="69"/>
      <c r="H58" s="35"/>
    </row>
    <row r="59" spans="2:11" ht="12.5" customHeight="1" thickBot="1" x14ac:dyDescent="0.3">
      <c r="B59" s="108" t="s">
        <v>70</v>
      </c>
      <c r="C59" s="75"/>
      <c r="D59" s="76"/>
      <c r="E59" s="77"/>
      <c r="F59" s="78"/>
      <c r="G59" s="79"/>
      <c r="H59" s="80"/>
      <c r="I59" s="80"/>
      <c r="J59" s="80"/>
      <c r="K59" s="80"/>
    </row>
    <row r="60" spans="2:11" ht="12.5" customHeight="1" x14ac:dyDescent="0.25">
      <c r="B60" s="80"/>
      <c r="C60" s="80"/>
      <c r="D60" s="80"/>
      <c r="E60" s="80"/>
      <c r="F60" s="78"/>
      <c r="G60" s="79"/>
      <c r="H60" s="80"/>
      <c r="I60" s="80"/>
      <c r="J60" s="80"/>
      <c r="K60" s="80"/>
    </row>
    <row r="61" spans="2:11" ht="12.5" customHeight="1" x14ac:dyDescent="0.25">
      <c r="B61" s="81"/>
      <c r="C61" s="117" t="s">
        <v>76</v>
      </c>
      <c r="D61" s="82"/>
      <c r="E61" s="83"/>
      <c r="F61" s="84"/>
      <c r="G61" s="80"/>
      <c r="H61" s="109"/>
      <c r="I61" s="109"/>
      <c r="J61" s="109"/>
      <c r="K61" s="109"/>
    </row>
    <row r="62" spans="2:11" ht="12.5" customHeight="1" x14ac:dyDescent="0.2">
      <c r="B62" s="85" t="s">
        <v>71</v>
      </c>
      <c r="C62" s="86" t="s">
        <v>3</v>
      </c>
      <c r="D62" s="86" t="s">
        <v>72</v>
      </c>
      <c r="E62" s="87" t="s">
        <v>73</v>
      </c>
      <c r="F62" s="88" t="s">
        <v>74</v>
      </c>
      <c r="G62" s="80"/>
      <c r="H62" s="110"/>
      <c r="I62" s="110"/>
      <c r="J62" s="111"/>
      <c r="K62" s="110"/>
    </row>
    <row r="63" spans="2:11" ht="12.5" customHeight="1" x14ac:dyDescent="0.2">
      <c r="B63" s="89" t="s">
        <v>77</v>
      </c>
      <c r="C63" s="101">
        <v>10</v>
      </c>
      <c r="D63" s="101">
        <v>9</v>
      </c>
      <c r="E63" s="97">
        <v>11</v>
      </c>
      <c r="F63" s="90"/>
      <c r="G63" s="80"/>
      <c r="H63" s="112"/>
      <c r="I63" s="113"/>
      <c r="J63" s="111"/>
      <c r="K63" s="111"/>
    </row>
    <row r="64" spans="2:11" ht="12.5" customHeight="1" x14ac:dyDescent="0.2">
      <c r="B64" s="91" t="s">
        <v>75</v>
      </c>
      <c r="C64" s="94">
        <v>0.1</v>
      </c>
      <c r="D64" s="94">
        <v>-5.1319434967612376E-2</v>
      </c>
      <c r="E64" s="102">
        <v>0.24481039833418961</v>
      </c>
      <c r="F64" s="92">
        <f>E64-D64</f>
        <v>0.29612983330180198</v>
      </c>
      <c r="G64" s="80"/>
      <c r="H64" s="112"/>
      <c r="I64" s="113"/>
      <c r="J64" s="114"/>
      <c r="K64" s="115"/>
    </row>
    <row r="65" spans="2:11" ht="12.5" customHeight="1" x14ac:dyDescent="0.2">
      <c r="B65" s="89" t="s">
        <v>78</v>
      </c>
      <c r="C65" s="101">
        <v>300</v>
      </c>
      <c r="D65" s="101">
        <v>330</v>
      </c>
      <c r="E65" s="97">
        <v>270</v>
      </c>
      <c r="F65" s="90"/>
      <c r="G65" s="80"/>
      <c r="H65" s="112"/>
      <c r="I65" s="113"/>
      <c r="J65" s="114"/>
      <c r="K65" s="115"/>
    </row>
    <row r="66" spans="2:11" ht="12.5" customHeight="1" x14ac:dyDescent="0.2">
      <c r="B66" s="91" t="s">
        <v>75</v>
      </c>
      <c r="C66" s="94">
        <f>C64</f>
        <v>0.1</v>
      </c>
      <c r="D66" s="94">
        <v>7.9008814853287923E-2</v>
      </c>
      <c r="E66" s="102">
        <v>0.12455999895101888</v>
      </c>
      <c r="F66" s="93">
        <f>E66-D66</f>
        <v>4.5551184097730957E-2</v>
      </c>
      <c r="G66" s="80"/>
      <c r="H66" s="112"/>
      <c r="I66" s="116"/>
      <c r="J66" s="114"/>
      <c r="K66" s="115"/>
    </row>
    <row r="67" spans="2:11" ht="12.5" customHeight="1" x14ac:dyDescent="0.2">
      <c r="B67" s="89" t="s">
        <v>79</v>
      </c>
      <c r="C67" s="103">
        <v>0.2</v>
      </c>
      <c r="D67" s="103">
        <v>0.25</v>
      </c>
      <c r="E67" s="104">
        <v>0.15</v>
      </c>
      <c r="F67" s="95"/>
      <c r="G67" s="80"/>
      <c r="H67" s="112"/>
      <c r="I67" s="109"/>
      <c r="J67" s="114"/>
      <c r="K67" s="109"/>
    </row>
    <row r="68" spans="2:11" ht="12.5" customHeight="1" x14ac:dyDescent="0.2">
      <c r="B68" s="91" t="s">
        <v>75</v>
      </c>
      <c r="C68" s="94">
        <f>C64</f>
        <v>0.1</v>
      </c>
      <c r="D68" s="94">
        <v>9.4386474155067512E-2</v>
      </c>
      <c r="E68" s="102">
        <v>0.10632719227147946</v>
      </c>
      <c r="F68" s="93">
        <f>E68-D68</f>
        <v>1.1940718116411952E-2</v>
      </c>
      <c r="G68" s="80"/>
      <c r="H68" s="80"/>
      <c r="I68" s="80"/>
      <c r="J68" s="80"/>
      <c r="K68" s="80"/>
    </row>
    <row r="69" spans="2:11" ht="12.5" customHeight="1" x14ac:dyDescent="0.25">
      <c r="B69" s="100" t="s">
        <v>80</v>
      </c>
      <c r="C69" s="105">
        <v>0.1</v>
      </c>
      <c r="D69" s="105">
        <v>-5.8751578537388438E-2</v>
      </c>
      <c r="E69" s="106">
        <v>0.30027686560496569</v>
      </c>
      <c r="F69" s="107">
        <f>E69-D69</f>
        <v>0.35902844414235413</v>
      </c>
    </row>
    <row r="70" spans="2:11" ht="12.5" customHeight="1" x14ac:dyDescent="0.25">
      <c r="B70"/>
    </row>
    <row r="71" spans="2:11" ht="12.5" customHeight="1" x14ac:dyDescent="0.25">
      <c r="B71" s="70"/>
    </row>
    <row r="72" spans="2:11" ht="12.5" customHeight="1" x14ac:dyDescent="0.25">
      <c r="B72" s="180" t="s">
        <v>82</v>
      </c>
      <c r="C72" s="181"/>
      <c r="D72" s="181"/>
      <c r="I72" s="110"/>
    </row>
    <row r="73" spans="2:11" ht="12.5" customHeight="1" x14ac:dyDescent="0.25">
      <c r="B73" s="96" t="s">
        <v>81</v>
      </c>
      <c r="C73" s="120" t="s">
        <v>35</v>
      </c>
      <c r="D73" s="127" t="s">
        <v>83</v>
      </c>
      <c r="I73" s="111"/>
    </row>
    <row r="74" spans="2:11" ht="12.5" customHeight="1" x14ac:dyDescent="0.25">
      <c r="B74" s="119" t="s">
        <v>84</v>
      </c>
      <c r="C74" s="124">
        <v>0.128</v>
      </c>
      <c r="D74" s="121"/>
      <c r="I74" s="115"/>
    </row>
    <row r="75" spans="2:11" ht="12.5" customHeight="1" x14ac:dyDescent="0.25">
      <c r="B75" s="98" t="s">
        <v>85</v>
      </c>
      <c r="C75" s="125">
        <v>0.14899999999999999</v>
      </c>
      <c r="D75" s="122">
        <f>C75-C74</f>
        <v>2.0999999999999991E-2</v>
      </c>
      <c r="I75" s="115"/>
    </row>
    <row r="76" spans="2:11" ht="12.5" customHeight="1" x14ac:dyDescent="0.25">
      <c r="B76" s="98" t="s">
        <v>86</v>
      </c>
      <c r="C76" s="125">
        <v>0.183</v>
      </c>
      <c r="D76" s="122">
        <f t="shared" ref="D76:D77" si="9">C76-C75</f>
        <v>3.4000000000000002E-2</v>
      </c>
      <c r="I76" s="115"/>
    </row>
    <row r="77" spans="2:11" ht="12.5" customHeight="1" x14ac:dyDescent="0.25">
      <c r="B77" s="99" t="s">
        <v>87</v>
      </c>
      <c r="C77" s="126">
        <v>0.251</v>
      </c>
      <c r="D77" s="123">
        <f t="shared" si="9"/>
        <v>6.8000000000000005E-2</v>
      </c>
      <c r="I77" s="110"/>
    </row>
  </sheetData>
  <mergeCells count="1">
    <mergeCell ref="B72:D72"/>
  </mergeCells>
  <printOptions horizontalCentered="1" verticalCentered="1" headings="1"/>
  <pageMargins left="0.74803149606299213" right="0.35433070866141736" top="0.94488188976377963" bottom="0.82677165354330717" header="0" footer="0"/>
  <pageSetup paperSize="9" orientation="portrait" horizontalDpi="200" verticalDpi="200" r:id="rId1"/>
  <headerFooter alignWithMargins="0">
    <oddFooter>Page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A394C-857A-4D28-9451-5D329AE9F9C7}">
  <dimension ref="A1:Q85"/>
  <sheetViews>
    <sheetView view="pageBreakPreview" zoomScaleNormal="130" zoomScaleSheetLayoutView="100" workbookViewId="0">
      <selection activeCell="B3" sqref="B3"/>
    </sheetView>
  </sheetViews>
  <sheetFormatPr defaultColWidth="11.453125" defaultRowHeight="12.5" customHeight="1" outlineLevelRow="1" x14ac:dyDescent="0.25"/>
  <cols>
    <col min="1" max="1" width="2.453125" style="27" customWidth="1"/>
    <col min="2" max="2" width="19.90625" style="28" customWidth="1"/>
    <col min="3" max="3" width="8.1796875" style="28" customWidth="1"/>
    <col min="4" max="4" width="7.08984375" style="28" customWidth="1"/>
    <col min="5" max="7" width="8.6328125" style="28" customWidth="1"/>
    <col min="8" max="8" width="7.81640625" style="28" customWidth="1"/>
    <col min="9" max="9" width="10.6328125" style="27" customWidth="1"/>
    <col min="10" max="10" width="12.6328125" style="28" customWidth="1"/>
    <col min="11" max="11" width="9.81640625" style="28" customWidth="1"/>
    <col min="12" max="12" width="5.81640625" style="28" customWidth="1"/>
    <col min="13" max="13" width="3.6328125" style="28" customWidth="1"/>
    <col min="14" max="14" width="7.26953125" style="28" customWidth="1"/>
    <col min="15" max="16384" width="11.453125" style="28"/>
  </cols>
  <sheetData>
    <row r="1" spans="1:17" ht="12.5" customHeight="1" x14ac:dyDescent="0.35">
      <c r="E1" s="24" t="s">
        <v>90</v>
      </c>
    </row>
    <row r="2" spans="1:17" ht="12.5" customHeight="1" x14ac:dyDescent="0.25">
      <c r="B2" s="30" t="s">
        <v>58</v>
      </c>
      <c r="E2" s="29"/>
    </row>
    <row r="3" spans="1:17" ht="12.5" customHeight="1" x14ac:dyDescent="0.25">
      <c r="K3" s="30" t="s">
        <v>30</v>
      </c>
      <c r="Q3" s="27"/>
    </row>
    <row r="4" spans="1:17" ht="12.5" customHeight="1" x14ac:dyDescent="0.25">
      <c r="B4" s="31" t="s">
        <v>4</v>
      </c>
      <c r="C4" s="142" t="s">
        <v>5</v>
      </c>
      <c r="F4" s="40">
        <v>1</v>
      </c>
      <c r="G4" s="40">
        <v>2</v>
      </c>
      <c r="H4" s="40">
        <v>3</v>
      </c>
      <c r="I4" s="58"/>
      <c r="K4" s="28" t="s">
        <v>31</v>
      </c>
      <c r="L4" s="30">
        <v>90</v>
      </c>
      <c r="N4" s="60" t="s">
        <v>32</v>
      </c>
      <c r="O4" s="60"/>
      <c r="Q4" s="27"/>
    </row>
    <row r="5" spans="1:17" ht="12.5" customHeight="1" x14ac:dyDescent="0.25">
      <c r="B5" s="28" t="s">
        <v>57</v>
      </c>
      <c r="C5" s="33">
        <v>60000</v>
      </c>
      <c r="F5" s="34">
        <f>C5</f>
        <v>60000</v>
      </c>
      <c r="G5" s="34">
        <f>F5</f>
        <v>60000</v>
      </c>
      <c r="H5" s="34">
        <f>G5</f>
        <v>60000</v>
      </c>
      <c r="I5" s="35"/>
      <c r="K5" s="28" t="s">
        <v>33</v>
      </c>
      <c r="L5" s="30">
        <v>10</v>
      </c>
      <c r="N5" s="61">
        <f>(L4+L5*0.85-L6*0.85)/365</f>
        <v>0.2</v>
      </c>
      <c r="O5" s="62"/>
      <c r="Q5" s="27"/>
    </row>
    <row r="6" spans="1:17" ht="12.5" customHeight="1" x14ac:dyDescent="0.25">
      <c r="B6" s="28" t="s">
        <v>6</v>
      </c>
      <c r="C6" s="33">
        <v>10</v>
      </c>
      <c r="F6" s="34">
        <f>C6</f>
        <v>10</v>
      </c>
      <c r="G6" s="34">
        <f>F6*(1+$C$8)</f>
        <v>10</v>
      </c>
      <c r="H6" s="34">
        <f>G6*(1+$C$8)</f>
        <v>10</v>
      </c>
      <c r="I6" s="34"/>
      <c r="K6" s="28" t="s">
        <v>34</v>
      </c>
      <c r="L6" s="30">
        <v>30</v>
      </c>
      <c r="Q6" s="27"/>
    </row>
    <row r="7" spans="1:17" ht="12.5" customHeight="1" x14ac:dyDescent="0.25">
      <c r="B7" s="28" t="s">
        <v>7</v>
      </c>
      <c r="C7" s="36">
        <v>9</v>
      </c>
      <c r="F7" s="28">
        <f>C7</f>
        <v>9</v>
      </c>
      <c r="G7" s="34">
        <f>F7*(1+$C$8)</f>
        <v>9</v>
      </c>
      <c r="H7" s="34">
        <f>G7*(1+$C$8)</f>
        <v>9</v>
      </c>
      <c r="I7" s="37"/>
    </row>
    <row r="8" spans="1:17" ht="12.5" customHeight="1" x14ac:dyDescent="0.25">
      <c r="B8" s="28" t="s">
        <v>8</v>
      </c>
      <c r="C8" s="38">
        <v>0</v>
      </c>
      <c r="F8" s="30"/>
      <c r="G8" s="37"/>
      <c r="H8" s="37"/>
      <c r="I8" s="37"/>
    </row>
    <row r="9" spans="1:17" ht="12.5" customHeight="1" x14ac:dyDescent="0.25">
      <c r="I9" s="28"/>
    </row>
    <row r="10" spans="1:17" ht="12.5" customHeight="1" x14ac:dyDescent="0.25">
      <c r="A10" s="39"/>
      <c r="B10" s="40" t="s">
        <v>9</v>
      </c>
      <c r="C10" s="30"/>
      <c r="F10" s="40">
        <v>1</v>
      </c>
      <c r="G10" s="40">
        <v>2</v>
      </c>
      <c r="H10" s="40">
        <v>3</v>
      </c>
      <c r="I10" s="30"/>
    </row>
    <row r="11" spans="1:17" ht="12.5" customHeight="1" x14ac:dyDescent="0.25">
      <c r="B11" s="28" t="s">
        <v>10</v>
      </c>
      <c r="C11" s="34"/>
      <c r="F11" s="34">
        <f>F5*F6/1000</f>
        <v>600</v>
      </c>
      <c r="G11" s="34">
        <f>G5*G6/1000</f>
        <v>600</v>
      </c>
      <c r="H11" s="34">
        <f>H5*H6/1000</f>
        <v>600</v>
      </c>
      <c r="I11" s="35"/>
    </row>
    <row r="12" spans="1:17" ht="12.5" customHeight="1" x14ac:dyDescent="0.35">
      <c r="B12" s="28" t="s">
        <v>11</v>
      </c>
      <c r="F12" s="41">
        <f>F7*F5/1000</f>
        <v>540</v>
      </c>
      <c r="G12" s="41">
        <f>G7*G5/1000</f>
        <v>540</v>
      </c>
      <c r="H12" s="41">
        <f>H7*H5/1000</f>
        <v>540</v>
      </c>
      <c r="I12" s="34"/>
      <c r="K12" s="129" t="s">
        <v>90</v>
      </c>
    </row>
    <row r="13" spans="1:17" ht="12.5" customHeight="1" x14ac:dyDescent="0.25">
      <c r="B13" s="28" t="s">
        <v>12</v>
      </c>
      <c r="C13" s="34"/>
      <c r="F13" s="34">
        <f>F11-F12</f>
        <v>60</v>
      </c>
      <c r="G13" s="34">
        <f>G11-G12</f>
        <v>60</v>
      </c>
      <c r="H13" s="34">
        <f>H11-H12</f>
        <v>60</v>
      </c>
      <c r="I13" s="34"/>
    </row>
    <row r="14" spans="1:17" ht="12.5" customHeight="1" x14ac:dyDescent="0.25">
      <c r="B14" s="28" t="s">
        <v>13</v>
      </c>
      <c r="C14" s="36">
        <v>20</v>
      </c>
      <c r="F14" s="42">
        <f>C14</f>
        <v>20</v>
      </c>
      <c r="G14" s="42">
        <f>F14*(1+$C8)</f>
        <v>20</v>
      </c>
      <c r="H14" s="45">
        <f>G14*(1+$C8)</f>
        <v>20</v>
      </c>
      <c r="I14" s="30"/>
    </row>
    <row r="15" spans="1:17" ht="12.5" customHeight="1" x14ac:dyDescent="0.25">
      <c r="B15" s="43" t="s">
        <v>0</v>
      </c>
      <c r="C15" s="59"/>
      <c r="F15" s="53">
        <f>F13-F14</f>
        <v>40</v>
      </c>
      <c r="G15" s="53">
        <f>G13-G14</f>
        <v>40</v>
      </c>
      <c r="H15" s="53">
        <f>H13-H14</f>
        <v>40</v>
      </c>
      <c r="I15" s="34"/>
      <c r="J15" s="44"/>
    </row>
    <row r="16" spans="1:17" ht="12.5" customHeight="1" x14ac:dyDescent="0.25">
      <c r="B16" s="28" t="s">
        <v>14</v>
      </c>
      <c r="C16" s="36">
        <v>5</v>
      </c>
      <c r="D16" s="28" t="s">
        <v>65</v>
      </c>
      <c r="F16" s="42">
        <f>$E31*(1/$C$16)</f>
        <v>0</v>
      </c>
      <c r="G16" s="42">
        <f>$E31*(1/$C$16)</f>
        <v>0</v>
      </c>
      <c r="H16" s="42">
        <f>$E31*(1/$C$16)</f>
        <v>0</v>
      </c>
      <c r="I16" s="28"/>
      <c r="J16" s="44"/>
    </row>
    <row r="17" spans="1:10" ht="12.5" customHeight="1" x14ac:dyDescent="0.25">
      <c r="B17" s="30" t="s">
        <v>1</v>
      </c>
      <c r="C17" s="27"/>
      <c r="F17" s="34">
        <f>F15-F16</f>
        <v>40</v>
      </c>
      <c r="G17" s="34">
        <f>G15-G16</f>
        <v>40</v>
      </c>
      <c r="H17" s="34">
        <f>H15-H16</f>
        <v>40</v>
      </c>
      <c r="I17" s="34"/>
      <c r="J17" s="44"/>
    </row>
    <row r="18" spans="1:10" ht="12.5" customHeight="1" x14ac:dyDescent="0.25">
      <c r="B18" s="28" t="s">
        <v>15</v>
      </c>
      <c r="C18" s="38">
        <v>0.05</v>
      </c>
      <c r="F18" s="45">
        <f>E36*$C$18</f>
        <v>0</v>
      </c>
      <c r="G18" s="45">
        <f t="shared" ref="G18" si="0">F36*$C$18</f>
        <v>0</v>
      </c>
      <c r="H18" s="45">
        <f>G36*$C$18</f>
        <v>0</v>
      </c>
      <c r="I18" s="28"/>
      <c r="J18" s="44"/>
    </row>
    <row r="19" spans="1:10" ht="12.5" customHeight="1" x14ac:dyDescent="0.25">
      <c r="B19" s="28" t="s">
        <v>16</v>
      </c>
      <c r="C19" s="59"/>
      <c r="F19" s="34">
        <f>F17-F18</f>
        <v>40</v>
      </c>
      <c r="G19" s="34">
        <f>G17-G18</f>
        <v>40</v>
      </c>
      <c r="H19" s="34">
        <f>H17-H18</f>
        <v>40</v>
      </c>
      <c r="I19" s="34"/>
      <c r="J19" s="44"/>
    </row>
    <row r="20" spans="1:10" ht="12.5" customHeight="1" x14ac:dyDescent="0.25">
      <c r="B20" s="28" t="s">
        <v>68</v>
      </c>
      <c r="C20" s="38">
        <v>0.2</v>
      </c>
      <c r="F20" s="45">
        <f>F19*$C$20</f>
        <v>8</v>
      </c>
      <c r="G20" s="45">
        <f>G19*$C$20</f>
        <v>8</v>
      </c>
      <c r="H20" s="45">
        <f>H19*$C$20</f>
        <v>8</v>
      </c>
      <c r="I20" s="28"/>
      <c r="J20" s="44"/>
    </row>
    <row r="21" spans="1:10" ht="12.5" customHeight="1" x14ac:dyDescent="0.25">
      <c r="B21" s="30" t="s">
        <v>17</v>
      </c>
      <c r="C21" s="57"/>
      <c r="F21" s="34">
        <f>F19-F20</f>
        <v>32</v>
      </c>
      <c r="G21" s="34">
        <f>G19-G20</f>
        <v>32</v>
      </c>
      <c r="H21" s="34">
        <f>H19-H20</f>
        <v>32</v>
      </c>
      <c r="I21" s="34"/>
      <c r="J21" s="46"/>
    </row>
    <row r="22" spans="1:10" ht="12.5" hidden="1" customHeight="1" outlineLevel="1" x14ac:dyDescent="0.25">
      <c r="B22" s="54" t="s">
        <v>62</v>
      </c>
      <c r="C22" s="38">
        <v>0</v>
      </c>
      <c r="E22" s="64"/>
      <c r="F22" s="72">
        <f>$C22*F21</f>
        <v>0</v>
      </c>
      <c r="G22" s="72">
        <f t="shared" ref="G22:H22" si="1">$C22*G21</f>
        <v>0</v>
      </c>
      <c r="H22" s="72">
        <f t="shared" si="1"/>
        <v>0</v>
      </c>
      <c r="I22" s="34"/>
      <c r="J22" s="46"/>
    </row>
    <row r="23" spans="1:10" ht="12.5" hidden="1" customHeight="1" outlineLevel="1" x14ac:dyDescent="0.25">
      <c r="B23" s="30"/>
      <c r="C23" s="30"/>
      <c r="F23" s="34"/>
      <c r="G23" s="34"/>
      <c r="H23" s="34"/>
      <c r="I23" s="47" t="s">
        <v>54</v>
      </c>
      <c r="J23" s="46"/>
    </row>
    <row r="24" spans="1:10" ht="12.5" hidden="1" customHeight="1" outlineLevel="1" x14ac:dyDescent="0.25">
      <c r="B24" s="48" t="s">
        <v>89</v>
      </c>
      <c r="C24" s="48"/>
      <c r="F24" s="136" t="s">
        <v>96</v>
      </c>
      <c r="G24" s="136" t="s">
        <v>96</v>
      </c>
      <c r="H24" s="136" t="s">
        <v>96</v>
      </c>
      <c r="I24" s="136" t="s">
        <v>96</v>
      </c>
      <c r="J24" s="46"/>
    </row>
    <row r="25" spans="1:10" ht="12.5" hidden="1" customHeight="1" outlineLevel="1" x14ac:dyDescent="0.25">
      <c r="B25" s="48" t="s">
        <v>55</v>
      </c>
      <c r="C25" s="48"/>
      <c r="F25" s="136" t="s">
        <v>96</v>
      </c>
      <c r="G25" s="49">
        <f>G17/F32</f>
        <v>0.33333333333333331</v>
      </c>
      <c r="H25" s="49">
        <f>H17/G32</f>
        <v>0.33333333333333331</v>
      </c>
      <c r="I25" s="49">
        <f>AVERAGE(F25:H25)</f>
        <v>0.33333333333333331</v>
      </c>
      <c r="J25" s="46"/>
    </row>
    <row r="26" spans="1:10" ht="12.5" hidden="1" customHeight="1" outlineLevel="1" x14ac:dyDescent="0.25">
      <c r="B26" s="48" t="s">
        <v>67</v>
      </c>
      <c r="C26" s="48"/>
      <c r="F26" s="136" t="s">
        <v>96</v>
      </c>
      <c r="G26" s="49">
        <f t="shared" ref="G26:H26" si="2">G21/F32</f>
        <v>0.26666666666666666</v>
      </c>
      <c r="H26" s="49">
        <f t="shared" si="2"/>
        <v>0.26666666666666666</v>
      </c>
      <c r="I26" s="49">
        <f>AVERAGE(F26:H26)</f>
        <v>0.26666666666666666</v>
      </c>
      <c r="J26" s="46"/>
    </row>
    <row r="27" spans="1:10" ht="12.5" hidden="1" customHeight="1" outlineLevel="1" x14ac:dyDescent="0.25">
      <c r="B27" s="48" t="s">
        <v>56</v>
      </c>
      <c r="C27" s="48"/>
      <c r="F27" s="136" t="s">
        <v>96</v>
      </c>
      <c r="G27" s="49">
        <f>G21/F37</f>
        <v>1</v>
      </c>
      <c r="H27" s="49">
        <f>H21/G37</f>
        <v>0.5</v>
      </c>
      <c r="I27" s="49">
        <f>AVERAGE(F27:H27)</f>
        <v>0.75</v>
      </c>
      <c r="J27" s="46"/>
    </row>
    <row r="28" spans="1:10" ht="12.5" customHeight="1" collapsed="1" x14ac:dyDescent="0.25">
      <c r="B28" s="30"/>
      <c r="C28" s="30"/>
      <c r="E28" s="34"/>
      <c r="F28" s="34"/>
      <c r="G28" s="34"/>
      <c r="H28" s="34"/>
      <c r="J28" s="46"/>
    </row>
    <row r="29" spans="1:10" ht="12.5" customHeight="1" x14ac:dyDescent="0.25">
      <c r="A29" s="39"/>
      <c r="B29" s="40" t="s">
        <v>18</v>
      </c>
      <c r="C29" s="30"/>
      <c r="E29" s="40">
        <v>0</v>
      </c>
      <c r="F29" s="40">
        <v>1</v>
      </c>
      <c r="G29" s="40">
        <v>2</v>
      </c>
      <c r="H29" s="40">
        <v>3</v>
      </c>
      <c r="I29" s="30"/>
    </row>
    <row r="30" spans="1:10" ht="12.5" customHeight="1" x14ac:dyDescent="0.25">
      <c r="B30" s="28" t="s">
        <v>19</v>
      </c>
      <c r="C30" s="38">
        <v>0.2</v>
      </c>
      <c r="D30" s="28" t="s">
        <v>115</v>
      </c>
      <c r="F30" s="34">
        <f>$C$30*F11</f>
        <v>120</v>
      </c>
      <c r="G30" s="34">
        <f>$C$30*G11</f>
        <v>120</v>
      </c>
      <c r="H30" s="156">
        <v>0</v>
      </c>
      <c r="I30" s="35"/>
    </row>
    <row r="31" spans="1:10" ht="12.5" customHeight="1" x14ac:dyDescent="0.25">
      <c r="B31" s="28" t="s">
        <v>20</v>
      </c>
      <c r="C31" s="33">
        <v>0</v>
      </c>
      <c r="D31" s="28" t="s">
        <v>64</v>
      </c>
      <c r="E31" s="66">
        <v>0</v>
      </c>
      <c r="F31" s="41">
        <f>E31-F16+$C31</f>
        <v>0</v>
      </c>
      <c r="G31" s="41">
        <f>F31-G16+$C31</f>
        <v>0</v>
      </c>
      <c r="H31" s="66">
        <v>0</v>
      </c>
      <c r="I31" s="35"/>
    </row>
    <row r="32" spans="1:10" ht="12.5" customHeight="1" x14ac:dyDescent="0.25">
      <c r="B32" s="43" t="s">
        <v>21</v>
      </c>
      <c r="C32" s="52"/>
      <c r="E32" s="34">
        <f>E31+E30</f>
        <v>0</v>
      </c>
      <c r="F32" s="34">
        <f>F31+F30</f>
        <v>120</v>
      </c>
      <c r="G32" s="34">
        <f>G31+G30</f>
        <v>120</v>
      </c>
      <c r="H32" s="34">
        <f>H31+H30</f>
        <v>0</v>
      </c>
      <c r="I32" s="34"/>
    </row>
    <row r="33" spans="2:10" ht="7.5" customHeight="1" x14ac:dyDescent="0.25">
      <c r="C33" s="27"/>
      <c r="I33" s="28"/>
    </row>
    <row r="34" spans="2:10" ht="12.5" customHeight="1" x14ac:dyDescent="0.25">
      <c r="B34" s="65" t="s">
        <v>59</v>
      </c>
      <c r="C34" s="38">
        <v>0</v>
      </c>
      <c r="D34" s="28" t="s">
        <v>63</v>
      </c>
      <c r="E34" s="28">
        <f>$C34*E30</f>
        <v>0</v>
      </c>
      <c r="F34" s="118">
        <f>$C34*F30</f>
        <v>0</v>
      </c>
      <c r="G34" s="118">
        <f t="shared" ref="G34:H34" si="3">$C34*G30</f>
        <v>0</v>
      </c>
      <c r="H34" s="28">
        <f t="shared" si="3"/>
        <v>0</v>
      </c>
      <c r="I34" s="28"/>
    </row>
    <row r="35" spans="2:10" ht="12.5" customHeight="1" x14ac:dyDescent="0.25">
      <c r="B35" s="65" t="s">
        <v>60</v>
      </c>
      <c r="C35" s="63">
        <v>3</v>
      </c>
      <c r="D35" s="42" t="s">
        <v>97</v>
      </c>
      <c r="E35" s="66">
        <v>0</v>
      </c>
      <c r="F35" s="41">
        <f>E35-($E35/$C35)</f>
        <v>0</v>
      </c>
      <c r="G35" s="41">
        <f>F35-($E35/$C35)</f>
        <v>0</v>
      </c>
      <c r="H35" s="66">
        <v>0</v>
      </c>
      <c r="I35" s="28"/>
    </row>
    <row r="36" spans="2:10" ht="12.5" customHeight="1" x14ac:dyDescent="0.25">
      <c r="B36" s="30" t="s">
        <v>61</v>
      </c>
      <c r="E36" s="34">
        <f>E34+E35</f>
        <v>0</v>
      </c>
      <c r="F36" s="34">
        <f>F34+F35</f>
        <v>0</v>
      </c>
      <c r="G36" s="34">
        <f t="shared" ref="G36:H36" si="4">G34+G35</f>
        <v>0</v>
      </c>
      <c r="H36" s="34">
        <f t="shared" si="4"/>
        <v>0</v>
      </c>
      <c r="I36" s="34"/>
    </row>
    <row r="37" spans="2:10" ht="12.5" customHeight="1" x14ac:dyDescent="0.25">
      <c r="B37" s="30" t="s">
        <v>51</v>
      </c>
      <c r="C37" s="71"/>
      <c r="E37" s="73">
        <f>E31-E35</f>
        <v>0</v>
      </c>
      <c r="F37" s="41">
        <f>E37+F21-F22</f>
        <v>32</v>
      </c>
      <c r="G37" s="41">
        <f t="shared" ref="G37:H37" si="5">F37+G21-G22</f>
        <v>64</v>
      </c>
      <c r="H37" s="41">
        <f t="shared" si="5"/>
        <v>96</v>
      </c>
      <c r="I37" s="35"/>
    </row>
    <row r="38" spans="2:10" ht="12.5" customHeight="1" x14ac:dyDescent="0.25">
      <c r="B38" s="30" t="s">
        <v>22</v>
      </c>
      <c r="E38" s="34">
        <f>E36+E37</f>
        <v>0</v>
      </c>
      <c r="F38" s="34">
        <f t="shared" ref="F38:H38" si="6">F36+F37</f>
        <v>32</v>
      </c>
      <c r="G38" s="34">
        <f t="shared" si="6"/>
        <v>64</v>
      </c>
      <c r="H38" s="34">
        <f t="shared" si="6"/>
        <v>96</v>
      </c>
      <c r="I38" s="34"/>
    </row>
    <row r="39" spans="2:10" ht="5.5" customHeight="1" x14ac:dyDescent="0.25">
      <c r="F39" s="34"/>
      <c r="G39" s="34"/>
      <c r="H39" s="34"/>
      <c r="I39" s="34"/>
    </row>
    <row r="40" spans="2:10" ht="12.5" hidden="1" customHeight="1" outlineLevel="1" x14ac:dyDescent="0.25">
      <c r="D40" s="67" t="s">
        <v>52</v>
      </c>
      <c r="E40" s="34">
        <f>E38-E32</f>
        <v>0</v>
      </c>
      <c r="F40" s="34">
        <f>F38-F32</f>
        <v>-88</v>
      </c>
      <c r="G40" s="34">
        <f>G38-G32</f>
        <v>-56</v>
      </c>
      <c r="H40" s="34">
        <f>H38-H32</f>
        <v>96</v>
      </c>
      <c r="I40" s="35"/>
    </row>
    <row r="41" spans="2:10" ht="12.5" hidden="1" customHeight="1" outlineLevel="1" x14ac:dyDescent="0.25">
      <c r="D41" s="48" t="s">
        <v>23</v>
      </c>
      <c r="F41" s="34">
        <f>F40-E40</f>
        <v>-88</v>
      </c>
      <c r="G41" s="34">
        <f>G40-F40</f>
        <v>32</v>
      </c>
      <c r="H41" s="34">
        <f>H40-G40</f>
        <v>152</v>
      </c>
      <c r="I41" s="35"/>
    </row>
    <row r="42" spans="2:10" ht="12.5" customHeight="1" collapsed="1" x14ac:dyDescent="0.25">
      <c r="D42" s="64" t="s">
        <v>69</v>
      </c>
      <c r="E42" s="74">
        <f>-E37</f>
        <v>0</v>
      </c>
      <c r="F42" s="74">
        <f>F41+F22</f>
        <v>-88</v>
      </c>
      <c r="G42" s="74">
        <f t="shared" ref="G42:H42" si="7">G41+G22</f>
        <v>32</v>
      </c>
      <c r="H42" s="74">
        <f t="shared" si="7"/>
        <v>152</v>
      </c>
      <c r="I42" s="35"/>
    </row>
    <row r="43" spans="2:10" ht="12.5" customHeight="1" x14ac:dyDescent="0.25">
      <c r="E43" s="34"/>
      <c r="F43" s="34"/>
      <c r="G43" s="34"/>
      <c r="H43" s="35"/>
    </row>
    <row r="44" spans="2:10" ht="12.5" customHeight="1" x14ac:dyDescent="0.25">
      <c r="B44" s="31" t="s">
        <v>112</v>
      </c>
      <c r="C44" s="31"/>
      <c r="E44" s="40">
        <v>0</v>
      </c>
      <c r="F44" s="40">
        <v>1</v>
      </c>
      <c r="G44" s="40">
        <v>2</v>
      </c>
      <c r="H44" s="40">
        <v>3</v>
      </c>
      <c r="I44" s="30"/>
      <c r="J44" s="27"/>
    </row>
    <row r="45" spans="2:10" ht="12.5" customHeight="1" x14ac:dyDescent="0.25">
      <c r="B45" s="28" t="s">
        <v>17</v>
      </c>
      <c r="C45" s="43"/>
      <c r="F45" s="34">
        <f>F21</f>
        <v>32</v>
      </c>
      <c r="G45" s="34">
        <f>G21</f>
        <v>32</v>
      </c>
      <c r="H45" s="34">
        <f>H21</f>
        <v>32</v>
      </c>
      <c r="I45" s="34"/>
      <c r="J45" s="27"/>
    </row>
    <row r="46" spans="2:10" ht="12.5" customHeight="1" x14ac:dyDescent="0.25">
      <c r="B46" s="51" t="s">
        <v>24</v>
      </c>
      <c r="C46" s="51"/>
      <c r="E46" s="34">
        <f>-E32</f>
        <v>0</v>
      </c>
      <c r="F46" s="34">
        <f>E32-F32</f>
        <v>-120</v>
      </c>
      <c r="G46" s="34">
        <f>F32-G32</f>
        <v>0</v>
      </c>
      <c r="H46" s="34">
        <f>G32-H32</f>
        <v>120</v>
      </c>
      <c r="I46" s="35"/>
      <c r="J46" s="27"/>
    </row>
    <row r="47" spans="2:10" ht="12.5" customHeight="1" x14ac:dyDescent="0.25">
      <c r="B47" s="58" t="s">
        <v>29</v>
      </c>
      <c r="C47" s="58"/>
      <c r="E47" s="41">
        <f>E36</f>
        <v>0</v>
      </c>
      <c r="F47" s="41">
        <f>F36-E36</f>
        <v>0</v>
      </c>
      <c r="G47" s="41">
        <f>G36-F36</f>
        <v>0</v>
      </c>
      <c r="H47" s="41">
        <f>H36-G36</f>
        <v>0</v>
      </c>
      <c r="I47" s="131" t="s">
        <v>92</v>
      </c>
      <c r="J47" s="27"/>
    </row>
    <row r="48" spans="2:10" ht="12.5" customHeight="1" x14ac:dyDescent="0.25">
      <c r="B48" s="60" t="s">
        <v>66</v>
      </c>
      <c r="C48" s="58"/>
      <c r="E48" s="53">
        <f>SUM(E45:E47)</f>
        <v>0</v>
      </c>
      <c r="F48" s="53">
        <f>SUM(F45:F47)</f>
        <v>-88</v>
      </c>
      <c r="G48" s="53">
        <f>SUM(G45:G47)</f>
        <v>32</v>
      </c>
      <c r="H48" s="53">
        <f>SUM(H45:H47)</f>
        <v>152</v>
      </c>
      <c r="I48" s="130">
        <f>SUM(E48:H48)</f>
        <v>96</v>
      </c>
      <c r="J48" s="27"/>
    </row>
    <row r="49" spans="2:11" ht="12.5" customHeight="1" x14ac:dyDescent="0.25">
      <c r="B49" s="54" t="s">
        <v>25</v>
      </c>
      <c r="C49" s="159">
        <f>IRR(E48:H48)</f>
        <v>0.50859268357512954</v>
      </c>
      <c r="E49" s="34"/>
      <c r="F49" s="34"/>
      <c r="G49" s="34"/>
      <c r="H49" s="34"/>
      <c r="I49" s="34"/>
      <c r="J49" s="39"/>
    </row>
    <row r="50" spans="2:11" ht="12.5" hidden="1" customHeight="1" outlineLevel="1" x14ac:dyDescent="0.25">
      <c r="C50" s="54"/>
      <c r="F50" s="54"/>
      <c r="G50" s="68"/>
      <c r="H50" s="69"/>
      <c r="I50" s="35"/>
      <c r="J50" s="56"/>
    </row>
    <row r="51" spans="2:11" ht="12.5" hidden="1" customHeight="1" outlineLevel="1" thickBot="1" x14ac:dyDescent="0.3">
      <c r="B51" s="50" t="s">
        <v>27</v>
      </c>
      <c r="C51" s="30"/>
      <c r="E51" s="32">
        <v>0</v>
      </c>
      <c r="F51" s="32">
        <v>1</v>
      </c>
      <c r="G51" s="32">
        <v>2</v>
      </c>
      <c r="H51" s="32">
        <v>3</v>
      </c>
      <c r="I51" s="35"/>
      <c r="J51" s="56"/>
    </row>
    <row r="52" spans="2:11" ht="12.5" hidden="1" customHeight="1" outlineLevel="1" x14ac:dyDescent="0.25">
      <c r="B52" s="28" t="s">
        <v>2</v>
      </c>
      <c r="E52" s="34"/>
      <c r="F52" s="34">
        <f>F17*(1-$C20)</f>
        <v>32</v>
      </c>
      <c r="G52" s="34">
        <f>G17*(1-$C20)</f>
        <v>32</v>
      </c>
      <c r="H52" s="34">
        <f>H17*(1-$C20)</f>
        <v>32</v>
      </c>
      <c r="I52" s="35"/>
      <c r="J52" s="56"/>
    </row>
    <row r="53" spans="2:11" ht="12.5" hidden="1" customHeight="1" outlineLevel="1" x14ac:dyDescent="0.25">
      <c r="B53" s="51" t="s">
        <v>24</v>
      </c>
      <c r="C53" s="51"/>
      <c r="E53" s="41">
        <f>E46</f>
        <v>0</v>
      </c>
      <c r="F53" s="41">
        <f t="shared" ref="F53:H53" si="8">F46</f>
        <v>-120</v>
      </c>
      <c r="G53" s="41">
        <f t="shared" si="8"/>
        <v>0</v>
      </c>
      <c r="H53" s="41">
        <f t="shared" si="8"/>
        <v>120</v>
      </c>
      <c r="I53" s="35"/>
      <c r="J53" s="56"/>
    </row>
    <row r="54" spans="2:11" ht="12.5" hidden="1" customHeight="1" outlineLevel="1" x14ac:dyDescent="0.25">
      <c r="B54" s="51" t="s">
        <v>27</v>
      </c>
      <c r="C54" s="51"/>
      <c r="E54" s="53">
        <f>SUM(E52:E53)</f>
        <v>0</v>
      </c>
      <c r="F54" s="53">
        <f>SUM(F52:F53)</f>
        <v>-88</v>
      </c>
      <c r="G54" s="53">
        <f>SUM(G52:G53)</f>
        <v>32</v>
      </c>
      <c r="H54" s="53">
        <f>SUM(H52:H53)</f>
        <v>152</v>
      </c>
      <c r="I54" s="35"/>
      <c r="J54" s="56"/>
    </row>
    <row r="55" spans="2:11" ht="12.5" hidden="1" customHeight="1" outlineLevel="1" x14ac:dyDescent="0.25">
      <c r="B55" s="54" t="s">
        <v>25</v>
      </c>
      <c r="C55" s="55">
        <f>IRR(E54:H54)</f>
        <v>0.50859268357512954</v>
      </c>
      <c r="E55" s="34"/>
      <c r="F55" s="34"/>
      <c r="G55" s="34"/>
      <c r="H55" s="34"/>
    </row>
    <row r="56" spans="2:11" ht="12.5" hidden="1" customHeight="1" outlineLevel="1" x14ac:dyDescent="0.25">
      <c r="B56" s="54"/>
      <c r="C56" s="134"/>
      <c r="E56" s="34"/>
      <c r="F56" s="34"/>
      <c r="G56" s="34"/>
      <c r="H56" s="34"/>
    </row>
    <row r="57" spans="2:11" ht="12.5" hidden="1" customHeight="1" outlineLevel="1" x14ac:dyDescent="0.25">
      <c r="B57" s="54"/>
      <c r="C57" s="134"/>
      <c r="E57" s="34"/>
      <c r="F57" s="34"/>
      <c r="G57" s="34"/>
      <c r="H57" s="34"/>
    </row>
    <row r="58" spans="2:11" ht="12.5" hidden="1" customHeight="1" outlineLevel="1" x14ac:dyDescent="0.25">
      <c r="E58" s="54"/>
      <c r="F58" s="68"/>
      <c r="G58" s="69"/>
      <c r="H58" s="35"/>
    </row>
    <row r="59" spans="2:11" ht="12.5" hidden="1" customHeight="1" outlineLevel="1" thickBot="1" x14ac:dyDescent="0.3">
      <c r="B59" s="108" t="s">
        <v>70</v>
      </c>
      <c r="C59" s="75"/>
      <c r="D59" s="76"/>
      <c r="E59" s="77"/>
      <c r="F59" s="78"/>
      <c r="G59" s="79"/>
      <c r="H59" s="80"/>
      <c r="I59" s="80"/>
      <c r="J59" s="80"/>
      <c r="K59" s="80"/>
    </row>
    <row r="60" spans="2:11" ht="12.5" hidden="1" customHeight="1" outlineLevel="1" x14ac:dyDescent="0.25">
      <c r="B60" s="80"/>
      <c r="C60" s="80"/>
      <c r="D60" s="80"/>
      <c r="E60" s="80"/>
      <c r="F60" s="78"/>
      <c r="G60" s="79"/>
      <c r="H60" s="80"/>
      <c r="I60" s="80"/>
      <c r="J60" s="80"/>
      <c r="K60" s="80"/>
    </row>
    <row r="61" spans="2:11" ht="12.5" hidden="1" customHeight="1" outlineLevel="1" x14ac:dyDescent="0.25">
      <c r="B61" s="81"/>
      <c r="C61" s="117" t="s">
        <v>76</v>
      </c>
      <c r="D61" s="82"/>
      <c r="E61" s="83"/>
      <c r="F61" s="84"/>
      <c r="G61" s="80"/>
      <c r="H61" s="109"/>
      <c r="I61" s="109"/>
      <c r="J61" s="109"/>
      <c r="K61" s="109"/>
    </row>
    <row r="62" spans="2:11" ht="12.5" hidden="1" customHeight="1" outlineLevel="1" x14ac:dyDescent="0.2">
      <c r="B62" s="85" t="s">
        <v>71</v>
      </c>
      <c r="C62" s="86" t="s">
        <v>3</v>
      </c>
      <c r="D62" s="86" t="s">
        <v>72</v>
      </c>
      <c r="E62" s="87" t="s">
        <v>73</v>
      </c>
      <c r="F62" s="88" t="s">
        <v>74</v>
      </c>
      <c r="G62" s="80"/>
      <c r="H62" s="110"/>
      <c r="I62" s="110"/>
      <c r="J62" s="111"/>
      <c r="K62" s="110"/>
    </row>
    <row r="63" spans="2:11" ht="12.5" hidden="1" customHeight="1" outlineLevel="1" x14ac:dyDescent="0.2">
      <c r="B63" s="89" t="s">
        <v>77</v>
      </c>
      <c r="C63" s="101">
        <v>10</v>
      </c>
      <c r="D63" s="101">
        <v>9</v>
      </c>
      <c r="E63" s="97">
        <v>11</v>
      </c>
      <c r="F63" s="90"/>
      <c r="G63" s="80"/>
      <c r="H63" s="112"/>
      <c r="I63" s="113"/>
      <c r="J63" s="111"/>
      <c r="K63" s="111"/>
    </row>
    <row r="64" spans="2:11" ht="12.5" hidden="1" customHeight="1" outlineLevel="1" x14ac:dyDescent="0.2">
      <c r="B64" s="91" t="s">
        <v>75</v>
      </c>
      <c r="C64" s="94">
        <v>0.1</v>
      </c>
      <c r="D64" s="94">
        <v>-5.1319434967612376E-2</v>
      </c>
      <c r="E64" s="102">
        <v>0.24481039833418961</v>
      </c>
      <c r="F64" s="92">
        <f>E64-D64</f>
        <v>0.29612983330180198</v>
      </c>
      <c r="G64" s="80"/>
      <c r="H64" s="112"/>
      <c r="I64" s="113"/>
      <c r="J64" s="114"/>
      <c r="K64" s="115"/>
    </row>
    <row r="65" spans="2:11" ht="12.5" hidden="1" customHeight="1" outlineLevel="1" x14ac:dyDescent="0.2">
      <c r="B65" s="89" t="s">
        <v>78</v>
      </c>
      <c r="C65" s="101">
        <v>300</v>
      </c>
      <c r="D65" s="101">
        <v>330</v>
      </c>
      <c r="E65" s="97">
        <v>270</v>
      </c>
      <c r="F65" s="90"/>
      <c r="G65" s="80"/>
      <c r="H65" s="112"/>
      <c r="I65" s="113"/>
      <c r="J65" s="114"/>
      <c r="K65" s="115"/>
    </row>
    <row r="66" spans="2:11" ht="12.5" hidden="1" customHeight="1" outlineLevel="1" x14ac:dyDescent="0.2">
      <c r="B66" s="91" t="s">
        <v>75</v>
      </c>
      <c r="C66" s="94">
        <f>C64</f>
        <v>0.1</v>
      </c>
      <c r="D66" s="94">
        <v>7.9008814853287923E-2</v>
      </c>
      <c r="E66" s="102">
        <v>0.12455999895101888</v>
      </c>
      <c r="F66" s="93">
        <f>E66-D66</f>
        <v>4.5551184097730957E-2</v>
      </c>
      <c r="G66" s="80"/>
      <c r="H66" s="112"/>
      <c r="I66" s="116"/>
      <c r="J66" s="114"/>
      <c r="K66" s="115"/>
    </row>
    <row r="67" spans="2:11" ht="12.5" hidden="1" customHeight="1" outlineLevel="1" x14ac:dyDescent="0.2">
      <c r="B67" s="89" t="s">
        <v>79</v>
      </c>
      <c r="C67" s="103">
        <v>0.2</v>
      </c>
      <c r="D67" s="103">
        <v>0.25</v>
      </c>
      <c r="E67" s="104">
        <v>0.15</v>
      </c>
      <c r="F67" s="95"/>
      <c r="G67" s="80"/>
      <c r="H67" s="112"/>
      <c r="I67" s="109"/>
      <c r="J67" s="114"/>
      <c r="K67" s="109"/>
    </row>
    <row r="68" spans="2:11" ht="12.5" hidden="1" customHeight="1" outlineLevel="1" x14ac:dyDescent="0.2">
      <c r="B68" s="91" t="s">
        <v>75</v>
      </c>
      <c r="C68" s="94">
        <f>C64</f>
        <v>0.1</v>
      </c>
      <c r="D68" s="94">
        <v>9.4386474155067512E-2</v>
      </c>
      <c r="E68" s="102">
        <v>0.10632719227147946</v>
      </c>
      <c r="F68" s="93">
        <f>E68-D68</f>
        <v>1.1940718116411952E-2</v>
      </c>
      <c r="G68" s="80"/>
      <c r="H68" s="80"/>
      <c r="I68" s="80"/>
      <c r="J68" s="80"/>
      <c r="K68" s="80"/>
    </row>
    <row r="69" spans="2:11" ht="12.5" hidden="1" customHeight="1" outlineLevel="1" x14ac:dyDescent="0.25">
      <c r="B69" s="100" t="s">
        <v>80</v>
      </c>
      <c r="C69" s="105">
        <v>0.1</v>
      </c>
      <c r="D69" s="105">
        <v>-5.8751578537388438E-2</v>
      </c>
      <c r="E69" s="106">
        <v>0.30027686560496569</v>
      </c>
      <c r="F69" s="107">
        <f>E69-D69</f>
        <v>0.35902844414235413</v>
      </c>
    </row>
    <row r="70" spans="2:11" ht="12.5" hidden="1" customHeight="1" outlineLevel="1" x14ac:dyDescent="0.25">
      <c r="B70"/>
    </row>
    <row r="71" spans="2:11" ht="12.5" hidden="1" customHeight="1" outlineLevel="1" x14ac:dyDescent="0.25">
      <c r="B71" s="70"/>
    </row>
    <row r="72" spans="2:11" ht="12.5" hidden="1" customHeight="1" outlineLevel="1" x14ac:dyDescent="0.25">
      <c r="B72" s="180" t="s">
        <v>82</v>
      </c>
      <c r="C72" s="181"/>
      <c r="D72" s="181"/>
      <c r="I72" s="110"/>
    </row>
    <row r="73" spans="2:11" ht="12.5" hidden="1" customHeight="1" outlineLevel="1" x14ac:dyDescent="0.25">
      <c r="B73" s="96" t="s">
        <v>81</v>
      </c>
      <c r="C73" s="120" t="s">
        <v>35</v>
      </c>
      <c r="D73" s="127" t="s">
        <v>83</v>
      </c>
      <c r="I73" s="111"/>
    </row>
    <row r="74" spans="2:11" ht="12.5" hidden="1" customHeight="1" outlineLevel="1" x14ac:dyDescent="0.25">
      <c r="B74" s="119" t="s">
        <v>84</v>
      </c>
      <c r="C74" s="124">
        <v>0.128</v>
      </c>
      <c r="D74" s="121"/>
      <c r="I74" s="115"/>
    </row>
    <row r="75" spans="2:11" ht="12.5" hidden="1" customHeight="1" outlineLevel="1" x14ac:dyDescent="0.25">
      <c r="B75" s="98" t="s">
        <v>85</v>
      </c>
      <c r="C75" s="125">
        <v>0.14899999999999999</v>
      </c>
      <c r="D75" s="122">
        <f>C75-C74</f>
        <v>2.0999999999999991E-2</v>
      </c>
      <c r="I75" s="115"/>
    </row>
    <row r="76" spans="2:11" ht="12.5" hidden="1" customHeight="1" outlineLevel="1" x14ac:dyDescent="0.25">
      <c r="B76" s="98" t="s">
        <v>86</v>
      </c>
      <c r="C76" s="125">
        <v>0.183</v>
      </c>
      <c r="D76" s="122">
        <f t="shared" ref="D76:D77" si="9">C76-C75</f>
        <v>3.4000000000000002E-2</v>
      </c>
      <c r="I76" s="115"/>
    </row>
    <row r="77" spans="2:11" ht="12.5" hidden="1" customHeight="1" outlineLevel="1" x14ac:dyDescent="0.25">
      <c r="B77" s="99" t="s">
        <v>87</v>
      </c>
      <c r="C77" s="126">
        <v>0.251</v>
      </c>
      <c r="D77" s="123">
        <f t="shared" si="9"/>
        <v>6.8000000000000005E-2</v>
      </c>
      <c r="I77" s="110"/>
    </row>
    <row r="78" spans="2:11" ht="12.5" hidden="1" customHeight="1" outlineLevel="1" x14ac:dyDescent="0.25"/>
    <row r="79" spans="2:11" ht="12.5" hidden="1" customHeight="1" outlineLevel="1" x14ac:dyDescent="0.25">
      <c r="F79" s="132" t="s">
        <v>95</v>
      </c>
    </row>
    <row r="80" spans="2:11" ht="12.5" customHeight="1" collapsed="1" x14ac:dyDescent="0.25"/>
    <row r="81" spans="1:9" ht="12.5" customHeight="1" x14ac:dyDescent="0.25">
      <c r="B81" s="40" t="s">
        <v>113</v>
      </c>
      <c r="D81" s="40">
        <v>0</v>
      </c>
      <c r="E81" s="40">
        <v>1</v>
      </c>
      <c r="F81" s="40">
        <v>2</v>
      </c>
      <c r="G81" s="40">
        <v>3</v>
      </c>
      <c r="H81" s="141" t="s">
        <v>35</v>
      </c>
      <c r="I81" s="141" t="s">
        <v>92</v>
      </c>
    </row>
    <row r="82" spans="1:9" ht="12.5" customHeight="1" x14ac:dyDescent="0.25">
      <c r="A82" s="27">
        <v>1</v>
      </c>
      <c r="B82" s="28" t="s">
        <v>116</v>
      </c>
      <c r="D82" s="118">
        <v>-300</v>
      </c>
      <c r="E82" s="118">
        <v>-28</v>
      </c>
      <c r="F82" s="118">
        <v>92</v>
      </c>
      <c r="G82" s="118">
        <v>332</v>
      </c>
      <c r="H82" s="160">
        <v>0.1000188925132417</v>
      </c>
      <c r="I82" s="133">
        <v>96</v>
      </c>
    </row>
    <row r="83" spans="1:9" ht="12.5" customHeight="1" x14ac:dyDescent="0.25">
      <c r="A83" s="27">
        <v>3</v>
      </c>
      <c r="B83" s="28" t="s">
        <v>118</v>
      </c>
      <c r="D83" s="118">
        <v>-120</v>
      </c>
      <c r="E83" s="118">
        <v>0.79999999999999716</v>
      </c>
      <c r="F83" s="118">
        <v>23.36</v>
      </c>
      <c r="G83" s="118">
        <v>169.76</v>
      </c>
      <c r="H83" s="160">
        <v>0.18267186571826977</v>
      </c>
      <c r="I83" s="133">
        <v>73.919999999999987</v>
      </c>
    </row>
    <row r="84" spans="1:9" ht="12.5" customHeight="1" x14ac:dyDescent="0.25">
      <c r="A84" s="27">
        <v>5</v>
      </c>
      <c r="B84" s="28" t="s">
        <v>120</v>
      </c>
      <c r="D84" s="118">
        <v>0</v>
      </c>
      <c r="E84" s="118">
        <v>-88</v>
      </c>
      <c r="F84" s="118">
        <v>32</v>
      </c>
      <c r="G84" s="118">
        <v>152</v>
      </c>
      <c r="H84" s="160">
        <v>0.50859268357512954</v>
      </c>
      <c r="I84" s="133">
        <v>96</v>
      </c>
    </row>
    <row r="85" spans="1:9" ht="12.5" customHeight="1" x14ac:dyDescent="0.25">
      <c r="A85" s="27" t="s">
        <v>122</v>
      </c>
      <c r="B85" s="28" t="s">
        <v>121</v>
      </c>
      <c r="D85" s="28">
        <v>0</v>
      </c>
      <c r="E85" s="28">
        <v>8</v>
      </c>
      <c r="F85" s="118">
        <v>28.160000000000004</v>
      </c>
      <c r="G85" s="118">
        <v>52.16</v>
      </c>
      <c r="H85" s="27" t="s">
        <v>96</v>
      </c>
      <c r="I85" s="133">
        <v>88.32</v>
      </c>
    </row>
  </sheetData>
  <mergeCells count="1">
    <mergeCell ref="B72:D72"/>
  </mergeCells>
  <printOptions horizontalCentered="1" verticalCentered="1" headings="1"/>
  <pageMargins left="0.74803149606299213" right="0.35433070866141736" top="0.94488188976377963" bottom="0.82677165354330717" header="0" footer="0"/>
  <pageSetup paperSize="9" orientation="portrait" horizontalDpi="200" verticalDpi="200" r:id="rId1"/>
  <headerFooter alignWithMargins="0">
    <oddFooter>Page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7"/>
  <sheetViews>
    <sheetView view="pageBreakPreview" zoomScaleNormal="100" zoomScaleSheetLayoutView="100" workbookViewId="0">
      <selection activeCell="A3" sqref="A3"/>
    </sheetView>
  </sheetViews>
  <sheetFormatPr defaultColWidth="8.81640625" defaultRowHeight="11.5" x14ac:dyDescent="0.25"/>
  <cols>
    <col min="1" max="1" width="7" style="1" customWidth="1"/>
    <col min="2" max="2" width="23.36328125" style="1" customWidth="1"/>
    <col min="3" max="4" width="5.7265625" style="1" customWidth="1"/>
    <col min="5" max="8" width="6.81640625" style="1" customWidth="1"/>
    <col min="9" max="9" width="5.1796875" style="1" customWidth="1"/>
    <col min="10" max="10" width="6.81640625" style="1" customWidth="1"/>
    <col min="11" max="11" width="7" style="5" customWidth="1"/>
    <col min="12" max="12" width="8.90625" style="5" customWidth="1"/>
    <col min="13" max="17" width="7" style="5" customWidth="1"/>
    <col min="18" max="18" width="8.81640625" style="4" customWidth="1"/>
    <col min="19" max="16384" width="8.81640625" style="1"/>
  </cols>
  <sheetData>
    <row r="1" spans="2:18" ht="15.5" x14ac:dyDescent="0.35">
      <c r="E1" s="25" t="s">
        <v>98</v>
      </c>
      <c r="K1" s="6"/>
      <c r="L1" s="6"/>
      <c r="M1" s="6"/>
      <c r="N1" s="6"/>
      <c r="O1" s="6"/>
      <c r="P1" s="6"/>
    </row>
    <row r="2" spans="2:18" ht="15.5" x14ac:dyDescent="0.35">
      <c r="B2" s="6" t="s">
        <v>110</v>
      </c>
      <c r="E2" s="25"/>
      <c r="K2" s="6"/>
      <c r="L2" s="6"/>
      <c r="M2" s="6"/>
      <c r="N2" s="6"/>
      <c r="O2" s="6"/>
      <c r="P2" s="6"/>
    </row>
    <row r="3" spans="2:18" x14ac:dyDescent="0.25">
      <c r="G3" s="150" t="s">
        <v>39</v>
      </c>
      <c r="K3" s="6"/>
      <c r="L3" s="6"/>
      <c r="M3" s="6"/>
      <c r="N3" s="6"/>
      <c r="O3" s="6"/>
      <c r="P3" s="6"/>
    </row>
    <row r="4" spans="2:18" x14ac:dyDescent="0.25">
      <c r="B4" s="151" t="s">
        <v>38</v>
      </c>
      <c r="C4" s="149" t="s">
        <v>5</v>
      </c>
      <c r="F4" s="150">
        <v>1</v>
      </c>
      <c r="G4" s="150">
        <v>2</v>
      </c>
      <c r="H4" s="150">
        <v>3</v>
      </c>
      <c r="J4" s="150" t="s">
        <v>100</v>
      </c>
    </row>
    <row r="5" spans="2:18" x14ac:dyDescent="0.25">
      <c r="B5" s="1" t="s">
        <v>0</v>
      </c>
      <c r="C5" s="13">
        <v>100</v>
      </c>
      <c r="D5" s="147"/>
      <c r="F5" s="19">
        <f>$C5</f>
        <v>100</v>
      </c>
      <c r="G5" s="19">
        <f t="shared" ref="G5:H5" si="0">$C5</f>
        <v>100</v>
      </c>
      <c r="H5" s="19">
        <f t="shared" si="0"/>
        <v>100</v>
      </c>
      <c r="J5" s="19">
        <f>$C5</f>
        <v>100</v>
      </c>
    </row>
    <row r="6" spans="2:18" s="5" customFormat="1" x14ac:dyDescent="0.25">
      <c r="B6" s="1" t="s">
        <v>40</v>
      </c>
      <c r="C6" s="13">
        <v>5</v>
      </c>
      <c r="D6" s="4" t="s">
        <v>97</v>
      </c>
      <c r="F6" s="20">
        <f>E15/C6</f>
        <v>60</v>
      </c>
      <c r="G6" s="20">
        <f>F6</f>
        <v>60</v>
      </c>
      <c r="H6" s="20">
        <f>G6</f>
        <v>60</v>
      </c>
      <c r="I6" s="1"/>
      <c r="J6" s="144">
        <v>85</v>
      </c>
      <c r="R6" s="4"/>
    </row>
    <row r="7" spans="2:18" s="5" customFormat="1" x14ac:dyDescent="0.25">
      <c r="B7" s="1" t="s">
        <v>1</v>
      </c>
      <c r="F7" s="19">
        <f>F5-F6</f>
        <v>40</v>
      </c>
      <c r="G7" s="19">
        <f t="shared" ref="G7:H7" si="1">G5-G6</f>
        <v>40</v>
      </c>
      <c r="H7" s="19">
        <f t="shared" si="1"/>
        <v>40</v>
      </c>
      <c r="I7" s="1"/>
      <c r="J7" s="19">
        <f>J5-J6</f>
        <v>15</v>
      </c>
      <c r="M7" s="5" t="s">
        <v>100</v>
      </c>
      <c r="R7" s="4"/>
    </row>
    <row r="8" spans="2:18" s="5" customFormat="1" x14ac:dyDescent="0.25">
      <c r="B8" s="1" t="s">
        <v>36</v>
      </c>
      <c r="C8" s="12">
        <v>0.05</v>
      </c>
      <c r="D8" s="148"/>
      <c r="F8" s="20">
        <f>$C8*E20</f>
        <v>9</v>
      </c>
      <c r="G8" s="21">
        <f t="shared" ref="G8:H8" si="2">$C8*F20</f>
        <v>10.8</v>
      </c>
      <c r="H8" s="21">
        <f t="shared" si="2"/>
        <v>7.8000000000000007</v>
      </c>
      <c r="I8" s="1"/>
      <c r="J8" s="21">
        <f>$C8*F18</f>
        <v>4.8000000000000007</v>
      </c>
      <c r="M8" s="1">
        <v>-300</v>
      </c>
      <c r="R8" s="4"/>
    </row>
    <row r="9" spans="2:18" s="5" customFormat="1" x14ac:dyDescent="0.25">
      <c r="B9" s="1" t="s">
        <v>16</v>
      </c>
      <c r="F9" s="19">
        <f>F7-F8</f>
        <v>31</v>
      </c>
      <c r="G9" s="22">
        <f t="shared" ref="G9:H9" si="3">G7-G8</f>
        <v>29.2</v>
      </c>
      <c r="H9" s="22">
        <f t="shared" si="3"/>
        <v>32.200000000000003</v>
      </c>
      <c r="I9" s="1"/>
      <c r="J9" s="22">
        <f>J7-J8</f>
        <v>10.199999999999999</v>
      </c>
      <c r="M9" s="146">
        <v>85</v>
      </c>
      <c r="R9" s="4"/>
    </row>
    <row r="10" spans="2:18" s="5" customFormat="1" x14ac:dyDescent="0.25">
      <c r="B10" s="1" t="s">
        <v>37</v>
      </c>
      <c r="C10" s="12">
        <v>0.2</v>
      </c>
      <c r="F10" s="21">
        <f>$C10*F9</f>
        <v>6.2</v>
      </c>
      <c r="G10" s="21">
        <f t="shared" ref="G10:H10" si="4">$C10*G9</f>
        <v>5.84</v>
      </c>
      <c r="H10" s="21">
        <f t="shared" si="4"/>
        <v>6.4400000000000013</v>
      </c>
      <c r="I10" s="1"/>
      <c r="J10" s="21">
        <f>J9*C10</f>
        <v>2.04</v>
      </c>
      <c r="M10" s="1">
        <f>M9</f>
        <v>85</v>
      </c>
      <c r="R10" s="4"/>
    </row>
    <row r="11" spans="2:18" s="5" customFormat="1" x14ac:dyDescent="0.25">
      <c r="B11" s="1" t="s">
        <v>53</v>
      </c>
      <c r="F11" s="22">
        <f>F9-F10</f>
        <v>24.8</v>
      </c>
      <c r="G11" s="22">
        <f t="shared" ref="G11:H11" si="5">G9-G10</f>
        <v>23.36</v>
      </c>
      <c r="H11" s="22">
        <f t="shared" si="5"/>
        <v>25.76</v>
      </c>
      <c r="I11" s="1"/>
      <c r="J11" s="22">
        <f>J9-J10</f>
        <v>8.16</v>
      </c>
      <c r="M11" s="1">
        <f>M10</f>
        <v>85</v>
      </c>
      <c r="R11" s="4"/>
    </row>
    <row r="12" spans="2:18" s="5" customFormat="1" x14ac:dyDescent="0.25">
      <c r="B12" s="1"/>
      <c r="C12" s="19"/>
      <c r="D12" s="19"/>
      <c r="E12" s="7"/>
      <c r="F12" s="22"/>
      <c r="G12" s="1"/>
      <c r="H12" s="1"/>
      <c r="I12" s="1"/>
      <c r="J12" s="1"/>
      <c r="M12" s="1">
        <f>M11</f>
        <v>85</v>
      </c>
      <c r="R12" s="4"/>
    </row>
    <row r="13" spans="2:18" s="5" customFormat="1" x14ac:dyDescent="0.25">
      <c r="B13" s="151" t="s">
        <v>41</v>
      </c>
      <c r="E13" s="14">
        <v>0</v>
      </c>
      <c r="F13" s="14">
        <v>1</v>
      </c>
      <c r="G13" s="14">
        <v>2</v>
      </c>
      <c r="H13" s="14">
        <v>3</v>
      </c>
      <c r="I13" s="10"/>
      <c r="J13" s="10"/>
      <c r="M13" s="1">
        <f>M12</f>
        <v>85</v>
      </c>
      <c r="R13" s="4"/>
    </row>
    <row r="14" spans="2:18" s="5" customFormat="1" x14ac:dyDescent="0.25">
      <c r="B14" s="1" t="s">
        <v>42</v>
      </c>
      <c r="E14" s="19"/>
      <c r="F14" s="146">
        <v>120</v>
      </c>
      <c r="G14" s="15">
        <f>$F$14</f>
        <v>120</v>
      </c>
      <c r="H14" s="156">
        <v>0</v>
      </c>
      <c r="I14" s="15"/>
      <c r="J14" s="15"/>
      <c r="M14" s="1"/>
      <c r="R14" s="4"/>
    </row>
    <row r="15" spans="2:18" s="5" customFormat="1" x14ac:dyDescent="0.25">
      <c r="B15" s="1" t="s">
        <v>43</v>
      </c>
      <c r="E15" s="145">
        <v>300</v>
      </c>
      <c r="F15" s="16">
        <f>E15-$F6</f>
        <v>240</v>
      </c>
      <c r="G15" s="16">
        <f>F15-$F6</f>
        <v>180</v>
      </c>
      <c r="H15" s="66">
        <v>0</v>
      </c>
      <c r="I15" s="15"/>
      <c r="J15" s="15"/>
      <c r="M15" s="8">
        <f>IRR(M8:M13)</f>
        <v>0.12858463526289921</v>
      </c>
      <c r="R15" s="4"/>
    </row>
    <row r="16" spans="2:18" s="5" customFormat="1" ht="12.5" customHeight="1" x14ac:dyDescent="0.25">
      <c r="B16" s="1" t="s">
        <v>44</v>
      </c>
      <c r="E16" s="1">
        <f>E14+E15</f>
        <v>300</v>
      </c>
      <c r="F16" s="1">
        <f t="shared" ref="F16:G16" si="6">F14+F15</f>
        <v>360</v>
      </c>
      <c r="G16" s="1">
        <f t="shared" si="6"/>
        <v>300</v>
      </c>
      <c r="H16" s="34">
        <f>H15+H14</f>
        <v>0</v>
      </c>
      <c r="I16" s="1"/>
      <c r="J16" s="1"/>
      <c r="R16" s="4"/>
    </row>
    <row r="17" spans="2:18" s="5" customFormat="1" ht="6" customHeight="1" x14ac:dyDescent="0.25">
      <c r="B17" s="1"/>
      <c r="E17" s="1"/>
      <c r="F17" s="15"/>
      <c r="G17" s="22"/>
      <c r="H17" s="28"/>
      <c r="I17" s="1"/>
      <c r="J17" s="1"/>
      <c r="R17" s="4"/>
    </row>
    <row r="18" spans="2:18" s="5" customFormat="1" ht="12.5" customHeight="1" x14ac:dyDescent="0.25">
      <c r="B18" s="152" t="s">
        <v>102</v>
      </c>
      <c r="C18" s="12">
        <v>0.8</v>
      </c>
      <c r="E18" s="1"/>
      <c r="F18" s="15">
        <f>$C18*F14</f>
        <v>96</v>
      </c>
      <c r="G18" s="15">
        <f>$C18*G14</f>
        <v>96</v>
      </c>
      <c r="H18" s="28">
        <f>$C18*H14</f>
        <v>0</v>
      </c>
      <c r="I18" s="1"/>
      <c r="J18" s="1"/>
      <c r="R18" s="4"/>
    </row>
    <row r="19" spans="2:18" s="5" customFormat="1" ht="12" customHeight="1" x14ac:dyDescent="0.25">
      <c r="B19" s="152" t="s">
        <v>101</v>
      </c>
      <c r="C19" s="33">
        <v>3</v>
      </c>
      <c r="D19" s="4" t="s">
        <v>97</v>
      </c>
      <c r="E19" s="145">
        <v>180</v>
      </c>
      <c r="F19" s="23">
        <f>E19-($E19/$C19)</f>
        <v>120</v>
      </c>
      <c r="G19" s="23">
        <f>F19-($E19/$C19)</f>
        <v>60</v>
      </c>
      <c r="H19" s="66">
        <v>0</v>
      </c>
      <c r="I19" s="1"/>
      <c r="J19" s="1"/>
      <c r="R19" s="4"/>
    </row>
    <row r="20" spans="2:18" s="5" customFormat="1" x14ac:dyDescent="0.25">
      <c r="B20" s="4" t="s">
        <v>61</v>
      </c>
      <c r="E20" s="4">
        <f>E18+E19</f>
        <v>180</v>
      </c>
      <c r="F20" s="4">
        <f t="shared" ref="F20:H20" si="7">F18+F19</f>
        <v>216</v>
      </c>
      <c r="G20" s="4">
        <f t="shared" si="7"/>
        <v>156</v>
      </c>
      <c r="H20" s="4">
        <f t="shared" si="7"/>
        <v>0</v>
      </c>
      <c r="I20" s="15"/>
      <c r="J20" s="15"/>
      <c r="R20" s="4"/>
    </row>
    <row r="21" spans="2:18" s="5" customFormat="1" x14ac:dyDescent="0.25">
      <c r="B21" s="1" t="s">
        <v>45</v>
      </c>
      <c r="E21" s="9">
        <f>E16-E20</f>
        <v>120</v>
      </c>
      <c r="F21" s="23">
        <f>E21+$F$11</f>
        <v>144.80000000000001</v>
      </c>
      <c r="G21" s="23">
        <f>F21+$F$11</f>
        <v>169.60000000000002</v>
      </c>
      <c r="H21" s="23">
        <f>G21+$F$11</f>
        <v>194.40000000000003</v>
      </c>
      <c r="I21" s="15"/>
      <c r="J21" s="15"/>
      <c r="R21" s="4"/>
    </row>
    <row r="22" spans="2:18" s="5" customFormat="1" ht="12" customHeight="1" x14ac:dyDescent="0.25">
      <c r="B22" s="1" t="s">
        <v>46</v>
      </c>
      <c r="E22" s="4">
        <f>E20+E21</f>
        <v>300</v>
      </c>
      <c r="F22" s="4">
        <f t="shared" ref="F22:H22" si="8">F20+F21</f>
        <v>360.8</v>
      </c>
      <c r="G22" s="4">
        <f t="shared" si="8"/>
        <v>325.60000000000002</v>
      </c>
      <c r="H22" s="4">
        <f t="shared" si="8"/>
        <v>194.40000000000003</v>
      </c>
      <c r="I22" s="1"/>
      <c r="J22" s="1"/>
      <c r="R22" s="4"/>
    </row>
    <row r="23" spans="2:18" s="5" customFormat="1" ht="12" customHeight="1" x14ac:dyDescent="0.25">
      <c r="D23" s="15" t="s">
        <v>47</v>
      </c>
      <c r="E23" s="1">
        <f>E22-E16</f>
        <v>0</v>
      </c>
      <c r="F23" s="4">
        <f>F22-F16</f>
        <v>0.80000000000001137</v>
      </c>
      <c r="G23" s="4">
        <f>G22-G16</f>
        <v>25.600000000000023</v>
      </c>
      <c r="H23" s="4">
        <f>H22-H16</f>
        <v>194.40000000000003</v>
      </c>
      <c r="I23" s="1"/>
      <c r="J23" s="1"/>
      <c r="R23" s="4"/>
    </row>
    <row r="24" spans="2:18" s="5" customFormat="1" ht="12" customHeight="1" x14ac:dyDescent="0.25">
      <c r="D24" s="10" t="s">
        <v>99</v>
      </c>
      <c r="E24" s="5">
        <f>-E21</f>
        <v>-120</v>
      </c>
      <c r="F24" s="5">
        <f>F23-E23</f>
        <v>0.80000000000001137</v>
      </c>
      <c r="G24" s="5">
        <f t="shared" ref="G24" si="9">G23-F23</f>
        <v>24.800000000000011</v>
      </c>
      <c r="H24" s="5">
        <f>H23-G23</f>
        <v>168.8</v>
      </c>
      <c r="I24" s="1"/>
      <c r="J24" s="1"/>
      <c r="R24" s="4"/>
    </row>
    <row r="25" spans="2:18" s="5" customFormat="1" x14ac:dyDescent="0.25">
      <c r="B25" s="1"/>
      <c r="E25" s="19"/>
      <c r="F25" s="7"/>
      <c r="G25" s="22"/>
      <c r="H25" s="1"/>
      <c r="I25" s="1"/>
      <c r="J25" s="1"/>
      <c r="R25" s="4"/>
    </row>
    <row r="26" spans="2:18" s="5" customFormat="1" x14ac:dyDescent="0.25">
      <c r="B26" s="151" t="s">
        <v>48</v>
      </c>
      <c r="E26" s="14">
        <v>0</v>
      </c>
      <c r="F26" s="14">
        <v>1</v>
      </c>
      <c r="G26" s="14">
        <v>2</v>
      </c>
      <c r="H26" s="14">
        <v>3</v>
      </c>
      <c r="I26" s="10"/>
      <c r="J26" s="10"/>
      <c r="R26" s="4"/>
    </row>
    <row r="27" spans="2:18" s="5" customFormat="1" x14ac:dyDescent="0.25">
      <c r="B27" s="1" t="s">
        <v>49</v>
      </c>
      <c r="E27" s="15">
        <f>-E16</f>
        <v>-300</v>
      </c>
      <c r="F27" s="15">
        <f>E16-F16</f>
        <v>-60</v>
      </c>
      <c r="G27" s="15">
        <f>F16-G16</f>
        <v>60</v>
      </c>
      <c r="H27" s="15">
        <f>G16-H16</f>
        <v>300</v>
      </c>
      <c r="I27" s="15"/>
      <c r="J27" s="15"/>
      <c r="R27" s="4"/>
    </row>
    <row r="28" spans="2:18" s="5" customFormat="1" x14ac:dyDescent="0.25">
      <c r="B28" s="1" t="s">
        <v>50</v>
      </c>
      <c r="E28" s="18">
        <f>E20</f>
        <v>180</v>
      </c>
      <c r="F28" s="18">
        <f>F20-E20</f>
        <v>36</v>
      </c>
      <c r="G28" s="18">
        <f t="shared" ref="G28:H28" si="10">G20-F20</f>
        <v>-60</v>
      </c>
      <c r="H28" s="18">
        <f t="shared" si="10"/>
        <v>-156</v>
      </c>
      <c r="I28" s="15"/>
      <c r="J28" s="15"/>
      <c r="R28" s="4"/>
    </row>
    <row r="29" spans="2:18" s="5" customFormat="1" x14ac:dyDescent="0.25">
      <c r="B29" s="1" t="s">
        <v>17</v>
      </c>
      <c r="E29" s="16"/>
      <c r="F29" s="23">
        <f>$F$11</f>
        <v>24.8</v>
      </c>
      <c r="G29" s="23">
        <f>$F$11</f>
        <v>24.8</v>
      </c>
      <c r="H29" s="23">
        <f>$F$11</f>
        <v>24.8</v>
      </c>
      <c r="I29" s="15"/>
      <c r="J29" s="131" t="s">
        <v>92</v>
      </c>
      <c r="M29" s="148"/>
      <c r="R29" s="4"/>
    </row>
    <row r="30" spans="2:18" s="5" customFormat="1" x14ac:dyDescent="0.25">
      <c r="B30" s="6" t="s">
        <v>105</v>
      </c>
      <c r="E30" s="10">
        <f t="shared" ref="E30:H30" si="11">E27+E28+E29</f>
        <v>-120</v>
      </c>
      <c r="F30" s="154">
        <f t="shared" si="11"/>
        <v>0.80000000000000071</v>
      </c>
      <c r="G30" s="154">
        <f t="shared" si="11"/>
        <v>24.8</v>
      </c>
      <c r="H30" s="154">
        <f t="shared" si="11"/>
        <v>168.8</v>
      </c>
      <c r="I30" s="15"/>
      <c r="J30" s="130">
        <f>SUM(E30:H30)</f>
        <v>74.400000000000006</v>
      </c>
      <c r="L30" s="4"/>
      <c r="M30" s="4"/>
      <c r="R30" s="4"/>
    </row>
    <row r="31" spans="2:18" s="5" customFormat="1" x14ac:dyDescent="0.25">
      <c r="B31" s="6"/>
      <c r="E31" s="15"/>
      <c r="F31" s="15"/>
      <c r="G31" s="15"/>
      <c r="H31" s="15"/>
      <c r="I31" s="15"/>
      <c r="J31" s="15"/>
      <c r="R31" s="4"/>
    </row>
    <row r="32" spans="2:18" s="5" customFormat="1" x14ac:dyDescent="0.25">
      <c r="B32" s="10" t="s">
        <v>103</v>
      </c>
      <c r="C32" s="12">
        <v>0.13</v>
      </c>
      <c r="D32" s="1"/>
      <c r="E32" s="10" t="s">
        <v>109</v>
      </c>
      <c r="F32" s="26">
        <f>NPV(C32,F30:H30)+E30</f>
        <v>17.11686974191511</v>
      </c>
      <c r="G32" s="154" t="s">
        <v>104</v>
      </c>
      <c r="H32" s="155">
        <f>IRR(E30:H30)</f>
        <v>0.18422796692630294</v>
      </c>
      <c r="J32" s="17"/>
      <c r="R32" s="4"/>
    </row>
    <row r="33" spans="1:18" s="5" customFormat="1" x14ac:dyDescent="0.25">
      <c r="B33" s="10"/>
      <c r="F33" s="1"/>
      <c r="G33" s="1"/>
      <c r="H33" s="1"/>
      <c r="I33" s="153"/>
      <c r="J33" s="17"/>
      <c r="R33" s="4"/>
    </row>
    <row r="34" spans="1:18" s="5" customFormat="1" x14ac:dyDescent="0.25">
      <c r="B34" s="151" t="s">
        <v>107</v>
      </c>
      <c r="E34" s="14">
        <v>0</v>
      </c>
      <c r="F34" s="14">
        <v>1</v>
      </c>
      <c r="G34" s="14">
        <v>2</v>
      </c>
      <c r="H34" s="14">
        <v>3</v>
      </c>
      <c r="R34" s="4"/>
    </row>
    <row r="35" spans="1:18" s="5" customFormat="1" x14ac:dyDescent="0.25">
      <c r="B35" s="3" t="s">
        <v>26</v>
      </c>
      <c r="E35" s="15"/>
      <c r="F35" s="18">
        <f>E14-F14</f>
        <v>-120</v>
      </c>
      <c r="G35" s="18">
        <f t="shared" ref="G35:H35" si="12">F14-G14</f>
        <v>0</v>
      </c>
      <c r="H35" s="18">
        <f t="shared" si="12"/>
        <v>120</v>
      </c>
      <c r="I35" s="18"/>
      <c r="J35" s="18"/>
      <c r="R35" s="4"/>
    </row>
    <row r="36" spans="1:18" s="5" customFormat="1" x14ac:dyDescent="0.25">
      <c r="B36" s="1" t="s">
        <v>111</v>
      </c>
      <c r="E36" s="15"/>
      <c r="F36" s="18">
        <f>F18-E18</f>
        <v>96</v>
      </c>
      <c r="G36" s="18">
        <f t="shared" ref="G36:H36" si="13">G18-F18</f>
        <v>0</v>
      </c>
      <c r="H36" s="18">
        <f t="shared" si="13"/>
        <v>-96</v>
      </c>
      <c r="I36" s="18"/>
      <c r="J36" s="18"/>
      <c r="R36" s="4"/>
    </row>
    <row r="37" spans="1:18" s="5" customFormat="1" x14ac:dyDescent="0.25">
      <c r="B37" s="3" t="s">
        <v>108</v>
      </c>
      <c r="E37" s="16">
        <v>0</v>
      </c>
      <c r="F37" s="23">
        <f>$J$11</f>
        <v>8.16</v>
      </c>
      <c r="G37" s="23">
        <f>$J$11</f>
        <v>8.16</v>
      </c>
      <c r="H37" s="23">
        <f>$J$11</f>
        <v>8.16</v>
      </c>
      <c r="I37" s="18"/>
      <c r="J37" s="131" t="s">
        <v>92</v>
      </c>
      <c r="R37" s="4"/>
    </row>
    <row r="38" spans="1:18" s="5" customFormat="1" x14ac:dyDescent="0.25">
      <c r="B38" s="11" t="s">
        <v>106</v>
      </c>
      <c r="E38" s="10">
        <f t="shared" ref="E38:H38" si="14">E35+E36+E37</f>
        <v>0</v>
      </c>
      <c r="F38" s="154">
        <f t="shared" si="14"/>
        <v>-15.84</v>
      </c>
      <c r="G38" s="154">
        <f t="shared" si="14"/>
        <v>8.16</v>
      </c>
      <c r="H38" s="154">
        <f t="shared" si="14"/>
        <v>32.159999999999997</v>
      </c>
      <c r="I38" s="18"/>
      <c r="J38" s="130">
        <f>SUM(E38:H38)</f>
        <v>24.479999999999997</v>
      </c>
      <c r="R38" s="4"/>
    </row>
    <row r="39" spans="1:18" s="5" customFormat="1" x14ac:dyDescent="0.25">
      <c r="B39" s="11"/>
      <c r="E39" s="18"/>
      <c r="F39" s="18"/>
      <c r="G39" s="18"/>
      <c r="H39" s="18"/>
      <c r="I39" s="18"/>
      <c r="J39" s="18"/>
      <c r="R39" s="4"/>
    </row>
    <row r="40" spans="1:18" s="5" customFormat="1" x14ac:dyDescent="0.25">
      <c r="B40" s="11"/>
      <c r="E40" s="10" t="s">
        <v>109</v>
      </c>
      <c r="F40" s="26">
        <f>NPV(C32,F38:H38)+E38</f>
        <v>14.66127104013662</v>
      </c>
      <c r="G40" s="154" t="s">
        <v>104</v>
      </c>
      <c r="H40" s="155">
        <f>IRR(E38:H38)</f>
        <v>0.70555652443481698</v>
      </c>
      <c r="I40" s="18"/>
      <c r="J40" s="18"/>
      <c r="R40" s="4"/>
    </row>
    <row r="41" spans="1:18" s="5" customFormat="1" x14ac:dyDescent="0.25">
      <c r="B41" s="11"/>
      <c r="E41" s="18"/>
      <c r="F41" s="18"/>
      <c r="G41" s="18"/>
      <c r="H41" s="18"/>
      <c r="I41" s="18"/>
      <c r="J41" s="18"/>
      <c r="R41" s="4"/>
    </row>
    <row r="42" spans="1:18" s="5" customFormat="1" x14ac:dyDescent="0.25">
      <c r="B42" s="6"/>
      <c r="C42" s="1"/>
      <c r="D42" s="1"/>
      <c r="E42" s="1"/>
      <c r="H42" s="1"/>
      <c r="I42" s="1"/>
      <c r="J42" s="1"/>
      <c r="R42" s="4"/>
    </row>
    <row r="43" spans="1:18" s="5" customFormat="1" x14ac:dyDescent="0.25">
      <c r="B43" s="2"/>
      <c r="C43" s="1"/>
      <c r="D43" s="1"/>
      <c r="E43" s="1"/>
      <c r="F43" s="1"/>
      <c r="G43" s="1"/>
      <c r="H43" s="1"/>
      <c r="I43" s="1"/>
      <c r="J43" s="1"/>
      <c r="R43" s="4"/>
    </row>
    <row r="44" spans="1:18" s="5" customFormat="1" ht="15.5" x14ac:dyDescent="0.35">
      <c r="B44" s="2"/>
      <c r="C44" s="1"/>
      <c r="D44" s="1"/>
      <c r="E44" s="25" t="s">
        <v>132</v>
      </c>
      <c r="F44" s="1"/>
      <c r="G44" s="1"/>
      <c r="H44" s="1"/>
      <c r="I44" s="1"/>
      <c r="J44" s="1"/>
      <c r="R44" s="4"/>
    </row>
    <row r="46" spans="1:18" ht="20" customHeight="1" x14ac:dyDescent="0.25">
      <c r="A46" s="162" t="s">
        <v>123</v>
      </c>
      <c r="B46" s="163" t="s">
        <v>113</v>
      </c>
      <c r="C46" s="163"/>
      <c r="D46" s="171">
        <v>0</v>
      </c>
      <c r="E46" s="163">
        <v>1</v>
      </c>
      <c r="F46" s="163">
        <v>2</v>
      </c>
      <c r="G46" s="163">
        <v>3</v>
      </c>
      <c r="H46" s="164" t="s">
        <v>35</v>
      </c>
      <c r="I46" s="165"/>
      <c r="J46" s="165" t="s">
        <v>92</v>
      </c>
    </row>
    <row r="47" spans="1:18" ht="21" customHeight="1" x14ac:dyDescent="0.25">
      <c r="A47" s="27">
        <v>1</v>
      </c>
      <c r="B47" s="28" t="s">
        <v>124</v>
      </c>
      <c r="C47" s="28"/>
      <c r="D47" s="172">
        <v>-300</v>
      </c>
      <c r="E47" s="118">
        <v>-28</v>
      </c>
      <c r="F47" s="118">
        <v>92</v>
      </c>
      <c r="G47" s="118">
        <v>332</v>
      </c>
      <c r="H47" s="161">
        <v>0.1000188925132417</v>
      </c>
      <c r="I47" s="133"/>
      <c r="J47" s="133">
        <f>SUM(D47:G47)</f>
        <v>96</v>
      </c>
      <c r="L47" s="169"/>
    </row>
    <row r="48" spans="1:18" ht="21" customHeight="1" x14ac:dyDescent="0.25">
      <c r="A48" s="27">
        <v>2</v>
      </c>
      <c r="B48" s="28" t="s">
        <v>134</v>
      </c>
      <c r="C48" s="28"/>
      <c r="D48" s="172">
        <v>-330</v>
      </c>
      <c r="E48" s="118">
        <v>-89.8</v>
      </c>
      <c r="F48" s="118">
        <v>45.2</v>
      </c>
      <c r="G48" s="118">
        <v>312.2</v>
      </c>
      <c r="H48" s="161">
        <v>-5.8751578537388438E-2</v>
      </c>
      <c r="I48" s="133"/>
      <c r="J48" s="133">
        <f>SUM(D48:G48)</f>
        <v>-62.400000000000034</v>
      </c>
      <c r="L48" s="169"/>
    </row>
    <row r="49" spans="1:12" ht="21" customHeight="1" x14ac:dyDescent="0.25">
      <c r="A49" s="166">
        <v>2</v>
      </c>
      <c r="B49" s="42" t="s">
        <v>135</v>
      </c>
      <c r="C49" s="42"/>
      <c r="D49" s="173">
        <v>-270</v>
      </c>
      <c r="E49" s="45">
        <v>39.799999999999997</v>
      </c>
      <c r="F49" s="45">
        <v>138.80000000000001</v>
      </c>
      <c r="G49" s="45">
        <v>345.8</v>
      </c>
      <c r="H49" s="167">
        <v>0.30027686560496547</v>
      </c>
      <c r="I49" s="168"/>
      <c r="J49" s="168">
        <f>SUM(D49:G49)</f>
        <v>254.40000000000003</v>
      </c>
      <c r="L49" s="169"/>
    </row>
    <row r="50" spans="1:12" ht="21" customHeight="1" x14ac:dyDescent="0.25">
      <c r="A50" s="27">
        <v>3</v>
      </c>
      <c r="B50" s="28" t="s">
        <v>125</v>
      </c>
      <c r="C50" s="28"/>
      <c r="D50" s="172">
        <v>-120</v>
      </c>
      <c r="E50" s="118">
        <v>0.79999999999999716</v>
      </c>
      <c r="F50" s="118">
        <v>23.36</v>
      </c>
      <c r="G50" s="118">
        <v>169.76</v>
      </c>
      <c r="H50" s="161">
        <v>0.18267186571826977</v>
      </c>
      <c r="I50" s="133"/>
      <c r="J50" s="133">
        <f t="shared" ref="J50:J56" si="15">SUM(D50:G50)</f>
        <v>73.919999999999987</v>
      </c>
      <c r="L50" s="169"/>
    </row>
    <row r="51" spans="1:12" ht="21" customHeight="1" x14ac:dyDescent="0.25">
      <c r="A51" s="27" t="s">
        <v>133</v>
      </c>
      <c r="B51" s="28" t="s">
        <v>136</v>
      </c>
      <c r="C51" s="28"/>
      <c r="D51" s="172">
        <v>-150</v>
      </c>
      <c r="E51" s="118">
        <v>-49</v>
      </c>
      <c r="F51" s="118">
        <v>-23.92</v>
      </c>
      <c r="G51" s="118">
        <v>137.48000000000002</v>
      </c>
      <c r="H51" s="161">
        <v>-0.17459138654184225</v>
      </c>
      <c r="I51" s="133"/>
      <c r="J51" s="133">
        <f t="shared" si="15"/>
        <v>-85.44</v>
      </c>
      <c r="L51" s="169"/>
    </row>
    <row r="52" spans="1:12" ht="21" customHeight="1" x14ac:dyDescent="0.25">
      <c r="A52" s="166" t="s">
        <v>137</v>
      </c>
      <c r="B52" s="42" t="s">
        <v>138</v>
      </c>
      <c r="C52" s="42"/>
      <c r="D52" s="173">
        <v>-90</v>
      </c>
      <c r="E52" s="45">
        <v>51.799999999999983</v>
      </c>
      <c r="F52" s="45">
        <v>70.831999999999994</v>
      </c>
      <c r="G52" s="45">
        <v>201.03199999999998</v>
      </c>
      <c r="H52" s="167">
        <v>0.7522264968437915</v>
      </c>
      <c r="I52" s="168"/>
      <c r="J52" s="168">
        <f t="shared" si="15"/>
        <v>233.66399999999996</v>
      </c>
      <c r="L52" s="169"/>
    </row>
    <row r="53" spans="1:12" ht="21" customHeight="1" x14ac:dyDescent="0.25">
      <c r="A53" s="27">
        <v>4</v>
      </c>
      <c r="B53" s="28" t="s">
        <v>126</v>
      </c>
      <c r="C53" s="28"/>
      <c r="D53" s="172">
        <v>-300</v>
      </c>
      <c r="E53" s="118">
        <v>-28</v>
      </c>
      <c r="F53" s="118">
        <v>88</v>
      </c>
      <c r="G53" s="118">
        <v>360.8</v>
      </c>
      <c r="H53" s="161">
        <v>0.12249343497344056</v>
      </c>
      <c r="I53" s="133"/>
      <c r="J53" s="133">
        <f t="shared" si="15"/>
        <v>120.80000000000001</v>
      </c>
      <c r="L53" s="169"/>
    </row>
    <row r="54" spans="1:12" ht="21" customHeight="1" x14ac:dyDescent="0.25">
      <c r="A54" s="166" t="s">
        <v>127</v>
      </c>
      <c r="B54" s="42" t="s">
        <v>128</v>
      </c>
      <c r="C54" s="42"/>
      <c r="D54" s="173">
        <v>-120</v>
      </c>
      <c r="E54" s="45">
        <v>0.79999999999999716</v>
      </c>
      <c r="F54" s="45">
        <v>28.960000000000022</v>
      </c>
      <c r="G54" s="45">
        <v>188.57600000000002</v>
      </c>
      <c r="H54" s="167">
        <v>0.2340795222783163</v>
      </c>
      <c r="I54" s="168"/>
      <c r="J54" s="168">
        <f t="shared" si="15"/>
        <v>98.336000000000041</v>
      </c>
      <c r="L54" s="169"/>
    </row>
    <row r="55" spans="1:12" ht="21" customHeight="1" x14ac:dyDescent="0.25">
      <c r="A55" s="27">
        <v>5</v>
      </c>
      <c r="B55" s="28" t="s">
        <v>129</v>
      </c>
      <c r="C55" s="28"/>
      <c r="D55" s="172">
        <v>0</v>
      </c>
      <c r="E55" s="118">
        <v>-88</v>
      </c>
      <c r="F55" s="118">
        <v>32</v>
      </c>
      <c r="G55" s="118">
        <v>152</v>
      </c>
      <c r="H55" s="161">
        <v>0.50859268357512954</v>
      </c>
      <c r="I55" s="133"/>
      <c r="J55" s="133">
        <f t="shared" si="15"/>
        <v>96</v>
      </c>
      <c r="L55" s="169"/>
    </row>
    <row r="56" spans="1:12" ht="21" customHeight="1" x14ac:dyDescent="0.25">
      <c r="A56" s="166" t="s">
        <v>122</v>
      </c>
      <c r="B56" s="42" t="s">
        <v>130</v>
      </c>
      <c r="C56" s="42"/>
      <c r="D56" s="174">
        <v>0</v>
      </c>
      <c r="E56" s="42">
        <v>8</v>
      </c>
      <c r="F56" s="45">
        <v>28.160000000000004</v>
      </c>
      <c r="G56" s="45">
        <v>52.16</v>
      </c>
      <c r="H56" s="170" t="s">
        <v>96</v>
      </c>
      <c r="I56" s="168"/>
      <c r="J56" s="168">
        <f t="shared" si="15"/>
        <v>88.32</v>
      </c>
      <c r="L56" s="169"/>
    </row>
    <row r="57" spans="1:12" ht="21" customHeight="1" x14ac:dyDescent="0.25">
      <c r="A57" s="166">
        <v>6</v>
      </c>
      <c r="B57" s="42" t="s">
        <v>131</v>
      </c>
      <c r="C57" s="42"/>
      <c r="D57" s="174">
        <v>0</v>
      </c>
      <c r="E57" s="45">
        <v>-15.84</v>
      </c>
      <c r="F57" s="45">
        <v>8.16</v>
      </c>
      <c r="G57" s="45">
        <v>32.159999999999997</v>
      </c>
      <c r="H57" s="167">
        <v>0.71</v>
      </c>
      <c r="I57" s="168"/>
      <c r="J57" s="168">
        <f t="shared" ref="J57" si="16">SUM(D57:G57)</f>
        <v>24.479999999999997</v>
      </c>
      <c r="L57" s="169"/>
    </row>
  </sheetData>
  <phoneticPr fontId="0" type="noConversion"/>
  <printOptions horizontalCentered="1" verticalCentered="1" headings="1"/>
  <pageMargins left="0.74803149606299213" right="0.74803149606299213" top="0.6692913385826772" bottom="0.35433070866141736" header="0.51181102362204722" footer="0.27559055118110237"/>
  <pageSetup paperSize="9" orientation="portrait" horizontalDpi="200" verticalDpi="200" r:id="rId1"/>
  <headerFooter alignWithMargins="0">
    <oddFooter>&amp;R© E.M. Abascal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Cases 1-5 TO DO</vt:lpstr>
      <vt:lpstr>Case 6 TO DO</vt:lpstr>
      <vt:lpstr>Exh 1&amp;2</vt:lpstr>
      <vt:lpstr>Exh 3</vt:lpstr>
      <vt:lpstr>Exh 4</vt:lpstr>
      <vt:lpstr>Exh 5</vt:lpstr>
      <vt:lpstr>Exh 6&amp;7</vt:lpstr>
      <vt:lpstr>'Case 6 TO DO'!Print_Area</vt:lpstr>
      <vt:lpstr>'Cases 1-5 TO DO'!Print_Area</vt:lpstr>
      <vt:lpstr>'Exh 1&amp;2'!Print_Area</vt:lpstr>
      <vt:lpstr>'Exh 3'!Print_Area</vt:lpstr>
      <vt:lpstr>'Exh 4'!Print_Area</vt:lpstr>
      <vt:lpstr>'Exh 5'!Print_Area</vt:lpstr>
      <vt:lpstr>'Exh 6&amp;7'!Print_Area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Martínez Abascal , Eduardo</cp:lastModifiedBy>
  <cp:lastPrinted>2023-08-16T07:51:27Z</cp:lastPrinted>
  <dcterms:created xsi:type="dcterms:W3CDTF">2003-07-26T10:12:06Z</dcterms:created>
  <dcterms:modified xsi:type="dcterms:W3CDTF">2023-08-16T13:18:08Z</dcterms:modified>
</cp:coreProperties>
</file>